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2735" windowHeight="11835"/>
  </bookViews>
  <sheets>
    <sheet name="AÇO" sheetId="1" r:id="rId1"/>
    <sheet name="FORMA" sheetId="2" r:id="rId2"/>
    <sheet name="CONCRETO" sheetId="4" r:id="rId3"/>
    <sheet name="REVESTIMENTO" sheetId="6" r:id="rId4"/>
    <sheet name="RESUMO" sheetId="5" r:id="rId5"/>
    <sheet name="Plan1" sheetId="7" r:id="rId6"/>
  </sheets>
  <definedNames>
    <definedName name="_xlnm._FilterDatabase" localSheetId="0" hidden="1">AÇO!$C$3:$N$37</definedName>
  </definedNames>
  <calcPr calcId="145621"/>
</workbook>
</file>

<file path=xl/calcChain.xml><?xml version="1.0" encoding="utf-8"?>
<calcChain xmlns="http://schemas.openxmlformats.org/spreadsheetml/2006/main">
  <c r="AA4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4" i="1"/>
  <c r="J38" i="1"/>
  <c r="M38" i="1"/>
  <c r="I22" i="1"/>
  <c r="K22" i="1" s="1"/>
  <c r="I5" i="1"/>
  <c r="K5" i="1" s="1"/>
  <c r="I6" i="1"/>
  <c r="K6" i="1" s="1"/>
  <c r="I7" i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I35" i="1"/>
  <c r="K35" i="1" s="1"/>
  <c r="I36" i="1"/>
  <c r="K36" i="1" s="1"/>
  <c r="I37" i="1"/>
  <c r="K37" i="1" s="1"/>
  <c r="I4" i="1"/>
  <c r="K4" i="1" s="1"/>
  <c r="I38" i="1" l="1"/>
  <c r="K7" i="1"/>
  <c r="K38" i="1" s="1"/>
  <c r="J32" i="4"/>
  <c r="J26" i="4"/>
  <c r="J20" i="4"/>
  <c r="J14" i="4"/>
  <c r="J9" i="4"/>
  <c r="J4" i="4"/>
  <c r="F4" i="4"/>
  <c r="J36" i="4" l="1"/>
  <c r="C24" i="5" s="1"/>
  <c r="L4" i="1"/>
  <c r="N4" i="1" s="1"/>
  <c r="H4" i="6" l="1"/>
  <c r="H5" i="6"/>
  <c r="H6" i="6"/>
  <c r="H7" i="6"/>
  <c r="H8" i="6"/>
  <c r="H9" i="6"/>
  <c r="H10" i="6"/>
  <c r="H11" i="6"/>
  <c r="H12" i="6"/>
  <c r="H3" i="6"/>
  <c r="K3" i="7" l="1"/>
  <c r="J3" i="7"/>
  <c r="I6" i="7"/>
  <c r="G5" i="7"/>
  <c r="I5" i="7" s="1"/>
  <c r="G4" i="7"/>
  <c r="I4" i="7" s="1"/>
  <c r="G3" i="7"/>
  <c r="I3" i="7" s="1"/>
  <c r="C15" i="5" l="1"/>
  <c r="C17" i="5" s="1"/>
  <c r="C14" i="5"/>
  <c r="C16" i="5" s="1"/>
  <c r="D43" i="6"/>
  <c r="D44" i="6"/>
  <c r="D45" i="6"/>
  <c r="D46" i="6"/>
  <c r="D47" i="6"/>
  <c r="D48" i="6"/>
  <c r="D49" i="6"/>
  <c r="D50" i="6"/>
  <c r="D51" i="6"/>
  <c r="D52" i="6"/>
  <c r="H52" i="6" s="1"/>
  <c r="D42" i="6"/>
  <c r="G60" i="6"/>
  <c r="E56" i="6"/>
  <c r="G56" i="6" s="1"/>
  <c r="G51" i="6"/>
  <c r="G50" i="6"/>
  <c r="H50" i="6" s="1"/>
  <c r="G49" i="6"/>
  <c r="H49" i="6" s="1"/>
  <c r="G48" i="6"/>
  <c r="H48" i="6" s="1"/>
  <c r="G47" i="6"/>
  <c r="H47" i="6" s="1"/>
  <c r="G46" i="6"/>
  <c r="E59" i="6" s="1"/>
  <c r="G59" i="6" s="1"/>
  <c r="G45" i="6"/>
  <c r="H45" i="6" s="1"/>
  <c r="G44" i="6"/>
  <c r="H44" i="6" s="1"/>
  <c r="G43" i="6"/>
  <c r="G42" i="6"/>
  <c r="E55" i="6" s="1"/>
  <c r="G55" i="6" s="1"/>
  <c r="H37" i="6"/>
  <c r="G36" i="6"/>
  <c r="H36" i="6" s="1"/>
  <c r="G35" i="6"/>
  <c r="H35" i="6" s="1"/>
  <c r="H34" i="6"/>
  <c r="G34" i="6"/>
  <c r="G33" i="6"/>
  <c r="H33" i="6" s="1"/>
  <c r="G32" i="6"/>
  <c r="H32" i="6" s="1"/>
  <c r="G31" i="6"/>
  <c r="G30" i="6"/>
  <c r="H30" i="6" s="1"/>
  <c r="G29" i="6"/>
  <c r="H29" i="6" s="1"/>
  <c r="G28" i="6"/>
  <c r="H28" i="6" s="1"/>
  <c r="G27" i="6"/>
  <c r="H13" i="6"/>
  <c r="G21" i="6"/>
  <c r="E18" i="6"/>
  <c r="G18" i="6" s="1"/>
  <c r="G3" i="6"/>
  <c r="E16" i="6" s="1"/>
  <c r="G16" i="6" s="1"/>
  <c r="G12" i="6"/>
  <c r="G11" i="6"/>
  <c r="G10" i="6"/>
  <c r="G9" i="6"/>
  <c r="G8" i="6"/>
  <c r="G7" i="6"/>
  <c r="E19" i="6" s="1"/>
  <c r="G19" i="6" s="1"/>
  <c r="G6" i="6"/>
  <c r="G5" i="6"/>
  <c r="G4" i="6"/>
  <c r="E64" i="2"/>
  <c r="E63" i="2"/>
  <c r="E62" i="2"/>
  <c r="E50" i="2"/>
  <c r="E51" i="2"/>
  <c r="E52" i="2"/>
  <c r="E53" i="2"/>
  <c r="E54" i="2"/>
  <c r="E55" i="2"/>
  <c r="E56" i="2"/>
  <c r="E57" i="2"/>
  <c r="E49" i="2"/>
  <c r="E59" i="2"/>
  <c r="E60" i="2"/>
  <c r="E58" i="2"/>
  <c r="C8" i="5"/>
  <c r="C6" i="5"/>
  <c r="D45" i="4"/>
  <c r="C41" i="4"/>
  <c r="D41" i="4" s="1"/>
  <c r="E43" i="2"/>
  <c r="E41" i="2"/>
  <c r="E42" i="2"/>
  <c r="E40" i="2"/>
  <c r="C53" i="1"/>
  <c r="D53" i="1" s="1"/>
  <c r="C57" i="1" s="1"/>
  <c r="C7" i="5" s="1"/>
  <c r="F34" i="4"/>
  <c r="B34" i="4"/>
  <c r="B28" i="4"/>
  <c r="F28" i="4"/>
  <c r="F23" i="4"/>
  <c r="F22" i="4"/>
  <c r="B22" i="4"/>
  <c r="Q18" i="1"/>
  <c r="V18" i="1" s="1"/>
  <c r="Q13" i="1"/>
  <c r="V13" i="1" s="1"/>
  <c r="Q9" i="1"/>
  <c r="V9" i="1" s="1"/>
  <c r="Q4" i="1"/>
  <c r="V4" i="1" s="1"/>
  <c r="B33" i="4"/>
  <c r="F33" i="4" s="1"/>
  <c r="B15" i="4"/>
  <c r="F5" i="4"/>
  <c r="F32" i="4"/>
  <c r="F35" i="4" s="1"/>
  <c r="Q31" i="1" s="1"/>
  <c r="V31" i="1" s="1"/>
  <c r="F26" i="4"/>
  <c r="F29" i="4" s="1"/>
  <c r="F20" i="4"/>
  <c r="F14" i="4"/>
  <c r="F9" i="4"/>
  <c r="F6" i="4"/>
  <c r="F27" i="4"/>
  <c r="F21" i="4"/>
  <c r="F15" i="4"/>
  <c r="F10" i="4"/>
  <c r="P31" i="1"/>
  <c r="U31" i="1" s="1"/>
  <c r="P25" i="1"/>
  <c r="U25" i="1" s="1"/>
  <c r="P18" i="1"/>
  <c r="U18" i="1" s="1"/>
  <c r="P13" i="1"/>
  <c r="U13" i="1" s="1"/>
  <c r="P9" i="1"/>
  <c r="U9" i="1" s="1"/>
  <c r="P4" i="1"/>
  <c r="U4" i="1" s="1"/>
  <c r="E33" i="2"/>
  <c r="E32" i="2"/>
  <c r="E35" i="2" s="1"/>
  <c r="E27" i="2"/>
  <c r="B27" i="2"/>
  <c r="E26" i="2"/>
  <c r="E21" i="2"/>
  <c r="E20" i="2"/>
  <c r="E15" i="2"/>
  <c r="E16" i="2" s="1"/>
  <c r="E14" i="2"/>
  <c r="B10" i="2"/>
  <c r="E10" i="2"/>
  <c r="E9" i="2"/>
  <c r="E11" i="2" s="1"/>
  <c r="E6" i="2"/>
  <c r="E5" i="2"/>
  <c r="E4" i="2"/>
  <c r="L31" i="1"/>
  <c r="N31" i="1" s="1"/>
  <c r="L32" i="1"/>
  <c r="N32" i="1" s="1"/>
  <c r="L33" i="1"/>
  <c r="N33" i="1" s="1"/>
  <c r="L34" i="1"/>
  <c r="N34" i="1" s="1"/>
  <c r="L35" i="1"/>
  <c r="N35" i="1" s="1"/>
  <c r="L36" i="1"/>
  <c r="N36" i="1" s="1"/>
  <c r="L37" i="1"/>
  <c r="N37" i="1" s="1"/>
  <c r="L30" i="1"/>
  <c r="N30" i="1" s="1"/>
  <c r="L29" i="1"/>
  <c r="N29" i="1" s="1"/>
  <c r="L17" i="1"/>
  <c r="N17" i="1" s="1"/>
  <c r="L18" i="1"/>
  <c r="N18" i="1" s="1"/>
  <c r="L19" i="1"/>
  <c r="N19" i="1" s="1"/>
  <c r="L20" i="1"/>
  <c r="N20" i="1" s="1"/>
  <c r="L21" i="1"/>
  <c r="N21" i="1" s="1"/>
  <c r="L22" i="1"/>
  <c r="N22" i="1" s="1"/>
  <c r="L23" i="1"/>
  <c r="N23" i="1" s="1"/>
  <c r="L24" i="1"/>
  <c r="L25" i="1"/>
  <c r="L26" i="1"/>
  <c r="N26" i="1" s="1"/>
  <c r="L27" i="1"/>
  <c r="N27" i="1" s="1"/>
  <c r="L28" i="1"/>
  <c r="N28" i="1" s="1"/>
  <c r="L16" i="1"/>
  <c r="N16" i="1" s="1"/>
  <c r="L15" i="1"/>
  <c r="N15" i="1" s="1"/>
  <c r="L14" i="1"/>
  <c r="N14" i="1" s="1"/>
  <c r="L13" i="1"/>
  <c r="N13" i="1" s="1"/>
  <c r="L12" i="1"/>
  <c r="N12" i="1" s="1"/>
  <c r="L11" i="1"/>
  <c r="N11" i="1" s="1"/>
  <c r="L5" i="1"/>
  <c r="N5" i="1" s="1"/>
  <c r="L6" i="1"/>
  <c r="N6" i="1" s="1"/>
  <c r="L7" i="1"/>
  <c r="N7" i="1" s="1"/>
  <c r="L8" i="1"/>
  <c r="N8" i="1" s="1"/>
  <c r="L9" i="1"/>
  <c r="N9" i="1" s="1"/>
  <c r="L10" i="1"/>
  <c r="N10" i="1" s="1"/>
  <c r="N24" i="1" l="1"/>
  <c r="N38" i="1" s="1"/>
  <c r="L38" i="1"/>
  <c r="N25" i="1"/>
  <c r="T25" i="1"/>
  <c r="C18" i="5"/>
  <c r="T4" i="1"/>
  <c r="T18" i="1"/>
  <c r="T13" i="1"/>
  <c r="E17" i="6"/>
  <c r="G17" i="6" s="1"/>
  <c r="G22" i="6" s="1"/>
  <c r="H14" i="6"/>
  <c r="E57" i="6"/>
  <c r="G57" i="6" s="1"/>
  <c r="E20" i="6"/>
  <c r="G20" i="6" s="1"/>
  <c r="H51" i="6"/>
  <c r="H43" i="6"/>
  <c r="H42" i="6"/>
  <c r="E58" i="6"/>
  <c r="G58" i="6" s="1"/>
  <c r="H46" i="6"/>
  <c r="H27" i="6"/>
  <c r="H31" i="6"/>
  <c r="U38" i="1"/>
  <c r="C26" i="5" s="1"/>
  <c r="C30" i="5" s="1"/>
  <c r="T31" i="1"/>
  <c r="T9" i="1"/>
  <c r="Q25" i="1"/>
  <c r="V25" i="1" s="1"/>
  <c r="V38" i="1" s="1"/>
  <c r="C23" i="5" s="1"/>
  <c r="C29" i="5" s="1"/>
  <c r="F16" i="4"/>
  <c r="F11" i="4"/>
  <c r="E29" i="2"/>
  <c r="E23" i="2"/>
  <c r="G61" i="6" l="1"/>
  <c r="H53" i="6"/>
  <c r="H38" i="6"/>
  <c r="T38" i="1"/>
  <c r="C25" i="5" l="1"/>
  <c r="T48" i="1"/>
</calcChain>
</file>

<file path=xl/sharedStrings.xml><?xml version="1.0" encoding="utf-8"?>
<sst xmlns="http://schemas.openxmlformats.org/spreadsheetml/2006/main" count="261" uniqueCount="117">
  <si>
    <t>POSIÇÃO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</si>
  <si>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</si>
  <si>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</si>
  <si>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</si>
  <si>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</si>
  <si>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</si>
  <si>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</si>
  <si>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</si>
  <si>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</si>
  <si>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</si>
  <si>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</si>
  <si>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</si>
  <si>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</si>
  <si>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</si>
  <si>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</si>
  <si>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REPETIÇÃO</t>
  </si>
  <si>
    <t xml:space="preserve">TIPO </t>
  </si>
  <si>
    <t>QUANT.</t>
  </si>
  <si>
    <t>KG/M</t>
  </si>
  <si>
    <t>TOTAL (KG)</t>
  </si>
  <si>
    <t>AÇO</t>
  </si>
  <si>
    <t>CA-50</t>
  </si>
  <si>
    <t>COMPR. TOTAL (m)</t>
  </si>
  <si>
    <t>COMPR. UNITÁRIO (m)</t>
  </si>
  <si>
    <t>CA-60</t>
  </si>
  <si>
    <t>CONCRETO (M3)</t>
  </si>
  <si>
    <t>DIÂM. (mm)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</si>
  <si>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</si>
  <si>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</si>
  <si>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</si>
  <si>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</si>
  <si>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</si>
  <si>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</si>
  <si>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</si>
  <si>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</si>
  <si>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</si>
  <si>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</si>
  <si>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</si>
  <si>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</si>
  <si>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</si>
  <si>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</si>
  <si>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N29</t>
  </si>
  <si>
    <t>N30</t>
  </si>
  <si>
    <t>N31</t>
  </si>
  <si>
    <t>N32</t>
  </si>
  <si>
    <t>N33</t>
  </si>
  <si>
    <t>N34</t>
  </si>
  <si>
    <t>TIPO 1</t>
  </si>
  <si>
    <t>M2</t>
  </si>
  <si>
    <t>TIPO 2</t>
  </si>
  <si>
    <t>TIPO 3</t>
  </si>
  <si>
    <t>TIPO 4</t>
  </si>
  <si>
    <t>TIPO 5</t>
  </si>
  <si>
    <t>FORMA UNITÁRIO (M2)</t>
  </si>
  <si>
    <t>TOTAL</t>
  </si>
  <si>
    <t>FORMA  (M2)</t>
  </si>
  <si>
    <t>ARMADURA (KG)</t>
  </si>
  <si>
    <t>CONCRETO UNITÁRIO (M3)</t>
  </si>
  <si>
    <t>M3</t>
  </si>
  <si>
    <t>TIPO 6</t>
  </si>
  <si>
    <t>TELA BELGO Q-138</t>
  </si>
  <si>
    <t xml:space="preserve">ÁREA </t>
  </si>
  <si>
    <t>KG</t>
  </si>
  <si>
    <t>PISO</t>
  </si>
  <si>
    <t>DEGRAU</t>
  </si>
  <si>
    <t>JUNTA DE CONSTRUÇÃO</t>
  </si>
  <si>
    <t>CAIXA</t>
  </si>
  <si>
    <t>M</t>
  </si>
  <si>
    <t>PARA EFEITO DE QUANTITATIVO, A ALTURA DOS PILARES FOI OBTIDA PELA MÉDIA.</t>
  </si>
  <si>
    <t>CONCRETO FCK &gt;=25 Mpa</t>
  </si>
  <si>
    <t>FORMA (JUNTA/DEGRAUS)</t>
  </si>
  <si>
    <t>JUNTA DE CONSTRUÇÃO (JC)</t>
  </si>
  <si>
    <t>REUSMO - PISO</t>
  </si>
  <si>
    <t>JUNTA DE ENCONTRO</t>
  </si>
  <si>
    <t>RAIO 1</t>
  </si>
  <si>
    <t>RAIO 2</t>
  </si>
  <si>
    <t>RAIO 3</t>
  </si>
  <si>
    <t>RAIO 4</t>
  </si>
  <si>
    <t>RAIO 5</t>
  </si>
  <si>
    <t>RAIO 6</t>
  </si>
  <si>
    <t>RAIO 7</t>
  </si>
  <si>
    <t>RAIO 8</t>
  </si>
  <si>
    <t>RAIO 9</t>
  </si>
  <si>
    <t>PERPEND. AO CENTRO</t>
  </si>
  <si>
    <t>REVESTIMENTO</t>
  </si>
  <si>
    <t>CHAPISCO COMUM</t>
  </si>
  <si>
    <t>REBOCO COMUM</t>
  </si>
  <si>
    <t>RAIO 0</t>
  </si>
  <si>
    <t>PAREDE</t>
  </si>
  <si>
    <t>TOPO</t>
  </si>
  <si>
    <t>RAIO 0/1</t>
  </si>
  <si>
    <t>RAIO 2/3</t>
  </si>
  <si>
    <t>RAIO 4/5</t>
  </si>
  <si>
    <t>RAIO 6/7</t>
  </si>
  <si>
    <t>RAIO 8/9</t>
  </si>
  <si>
    <t>JUNTA</t>
  </si>
  <si>
    <t>ESPECIAL</t>
  </si>
  <si>
    <t>COMUM</t>
  </si>
  <si>
    <t>JUNTA DE ENCONTRO (JE)</t>
  </si>
  <si>
    <t>AÇO CA-50/CA-60</t>
  </si>
  <si>
    <t xml:space="preserve">FORMA </t>
  </si>
  <si>
    <t>ARGAMASSA DE RECUPERAÇÃO (M3)</t>
  </si>
  <si>
    <t>PINTURA IMPERMEABILIZANTE, INCLUSIVE SELADOR - SOL E CHUVA, EM 3 DEMÃOS OU SIMILAR DE MELHOR QUALIDADE</t>
  </si>
  <si>
    <t>REBOCO ANTIUMIDADE QUARTZOLIT OU OU SIMILAR DE MELHOR QUALIDADE (h=1,00m)</t>
  </si>
  <si>
    <t>CHAPISCO ROLADO QUARTZOLIT OU OU SIMILAR DE MELHOR QUALIDADE (h=1,00m)</t>
  </si>
  <si>
    <t>TELA SOLDADA Q-138</t>
  </si>
  <si>
    <t>RESUMO - PILARETES</t>
  </si>
  <si>
    <t>CONCRETO MAGRA FCK&gt;=10 Mpa</t>
  </si>
  <si>
    <t>m3</t>
  </si>
  <si>
    <t>COMPR. UNITÁRIO (cm)</t>
  </si>
  <si>
    <t>RESUMO</t>
  </si>
  <si>
    <t>AÇO CA-50</t>
  </si>
  <si>
    <t>COMPR. PARCIAL (m)</t>
  </si>
  <si>
    <t>QUANT. PARCIAL</t>
  </si>
  <si>
    <t xml:space="preserve">QUANT. </t>
  </si>
  <si>
    <t>TOTAL PARCIAL (KG)</t>
  </si>
  <si>
    <t>NOTA: PARA EFEITO DE QUANTITATIVO, A ALTURA DOS PILARES FOI OBTIDA PELA MÉDIA.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</si>
</sst>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43" fontId="0" fillId="0" borderId="0" xfId="1" applyFont="1"/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0" xfId="1" applyFont="1"/>
    <xf numFmtId="0" fontId="2" fillId="0" borderId="0" xfId="0" applyFont="1"/>
    <xf numFmtId="43" fontId="0" fillId="0" borderId="0" xfId="1" applyFont="1" applyBorder="1" applyAlignment="1">
      <alignment horizontal="center"/>
    </xf>
    <xf numFmtId="0" fontId="0" fillId="0" borderId="0" xfId="0" applyBorder="1"/>
    <xf numFmtId="43" fontId="0" fillId="0" borderId="0" xfId="0" applyNumberFormat="1"/>
    <xf numFmtId="43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43" fontId="2" fillId="0" borderId="0" xfId="0" applyNumberFormat="1" applyFont="1" applyAlignment="1">
      <alignment vertical="center"/>
    </xf>
    <xf numFmtId="43" fontId="2" fillId="0" borderId="1" xfId="0" applyNumberFormat="1" applyFont="1" applyBorder="1" applyAlignment="1">
      <alignment vertical="center"/>
    </xf>
    <xf numFmtId="164" fontId="0" fillId="0" borderId="0" xfId="1" applyNumberFormat="1" applyFont="1"/>
    <xf numFmtId="165" fontId="0" fillId="0" borderId="0" xfId="1" applyNumberFormat="1" applyFont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43" fontId="2" fillId="0" borderId="0" xfId="0" applyNumberFormat="1" applyFont="1"/>
    <xf numFmtId="4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 vertical="center"/>
    </xf>
    <xf numFmtId="43" fontId="0" fillId="0" borderId="5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3" fontId="2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3" fontId="0" fillId="0" borderId="1" xfId="1" applyFont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43" fontId="0" fillId="0" borderId="1" xfId="1" applyFont="1" applyFill="1" applyBorder="1" applyAlignment="1">
      <alignment horizontal="center" vertical="center"/>
    </xf>
    <xf numFmtId="43" fontId="0" fillId="0" borderId="1" xfId="1" applyFont="1" applyFill="1" applyBorder="1"/>
    <xf numFmtId="164" fontId="0" fillId="0" borderId="1" xfId="1" applyNumberFormat="1" applyFont="1" applyFill="1" applyBorder="1"/>
    <xf numFmtId="43" fontId="0" fillId="0" borderId="2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164" fontId="2" fillId="3" borderId="0" xfId="1" applyNumberFormat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/>
    </xf>
    <xf numFmtId="43" fontId="0" fillId="0" borderId="1" xfId="1" applyNumberFormat="1" applyFont="1" applyFill="1" applyBorder="1"/>
    <xf numFmtId="43" fontId="1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3" fontId="1" fillId="0" borderId="1" xfId="1" applyFont="1" applyBorder="1" applyAlignment="1">
      <alignment vertical="center"/>
    </xf>
    <xf numFmtId="43" fontId="1" fillId="3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43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43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57"/>
  <sheetViews>
    <sheetView showGridLines="0" tabSelected="1" zoomScale="55" zoomScaleNormal="55" workbookViewId="0">
      <selection activeCell="AF25" sqref="AF25"/>
    </sheetView>
  </sheetViews>
  <sheetFormatPr defaultRowHeight="15" x14ac:dyDescent="0.25"/>
  <cols>
    <col min="1" max="1" width="2.7109375" customWidth="1"/>
    <col min="3" max="3" width="9" bestFit="1" customWidth="1"/>
    <col min="4" max="4" width="8" bestFit="1" customWidth="1"/>
    <col min="5" max="5" width="11.28515625" hidden="1" customWidth="1"/>
    <col min="6" max="6" width="11.28515625" customWidth="1"/>
    <col min="7" max="7" width="11.85546875" bestFit="1" customWidth="1"/>
    <col min="8" max="8" width="14.42578125" bestFit="1" customWidth="1"/>
    <col min="9" max="10" width="14.42578125" hidden="1" customWidth="1"/>
    <col min="11" max="11" width="14.42578125" customWidth="1"/>
    <col min="12" max="12" width="11" hidden="1" customWidth="1"/>
    <col min="13" max="13" width="10.7109375" hidden="1" customWidth="1"/>
    <col min="14" max="14" width="11.7109375" bestFit="1" customWidth="1"/>
    <col min="15" max="17" width="15.28515625" customWidth="1"/>
    <col min="18" max="18" width="14.140625" customWidth="1"/>
    <col min="19" max="19" width="1" style="8" customWidth="1"/>
    <col min="20" max="22" width="14.140625" customWidth="1"/>
    <col min="24" max="24" width="10.42578125" bestFit="1" customWidth="1"/>
    <col min="25" max="25" width="10.42578125" customWidth="1"/>
    <col min="26" max="26" width="12.5703125" customWidth="1"/>
  </cols>
  <sheetData>
    <row r="3" spans="2:30" ht="43.5" customHeight="1" x14ac:dyDescent="0.25">
      <c r="B3" s="16" t="s">
        <v>16</v>
      </c>
      <c r="C3" s="16" t="s">
        <v>0</v>
      </c>
      <c r="D3" s="16" t="s">
        <v>20</v>
      </c>
      <c r="E3" s="16" t="s">
        <v>113</v>
      </c>
      <c r="F3" s="16" t="s">
        <v>114</v>
      </c>
      <c r="G3" s="16" t="s">
        <v>26</v>
      </c>
      <c r="H3" s="16" t="s">
        <v>109</v>
      </c>
      <c r="I3" s="16" t="s">
        <v>112</v>
      </c>
      <c r="J3" s="17" t="s">
        <v>18</v>
      </c>
      <c r="K3" s="16" t="s">
        <v>22</v>
      </c>
      <c r="L3" s="16" t="s">
        <v>115</v>
      </c>
      <c r="M3" s="16" t="s">
        <v>15</v>
      </c>
      <c r="N3" s="16" t="s">
        <v>19</v>
      </c>
      <c r="P3" s="16" t="s">
        <v>53</v>
      </c>
      <c r="Q3" s="16" t="s">
        <v>57</v>
      </c>
      <c r="R3" s="16" t="s">
        <v>15</v>
      </c>
      <c r="S3" s="7"/>
      <c r="T3" s="16" t="s">
        <v>56</v>
      </c>
      <c r="U3" s="16" t="s">
        <v>55</v>
      </c>
      <c r="V3" s="16" t="s">
        <v>25</v>
      </c>
      <c r="X3" s="26" t="s">
        <v>54</v>
      </c>
      <c r="Y3" s="27"/>
      <c r="Z3" s="27"/>
      <c r="AA3" s="28"/>
      <c r="AD3">
        <v>100</v>
      </c>
    </row>
    <row r="4" spans="2:30" x14ac:dyDescent="0.25">
      <c r="B4" s="65">
        <v>1</v>
      </c>
      <c r="C4" s="34" t="s">
        <v>1</v>
      </c>
      <c r="D4" s="34" t="s">
        <v>21</v>
      </c>
      <c r="E4" s="35">
        <v>7</v>
      </c>
      <c r="F4" s="35">
        <f>+E4*M4</f>
        <v>14</v>
      </c>
      <c r="G4" s="36">
        <v>10</v>
      </c>
      <c r="H4" s="36">
        <v>150</v>
      </c>
      <c r="I4" s="36">
        <f>+H4*E4/100</f>
        <v>10.5</v>
      </c>
      <c r="J4" s="37">
        <v>0.61699999999999999</v>
      </c>
      <c r="K4" s="46">
        <f>+I4*M4</f>
        <v>21</v>
      </c>
      <c r="L4" s="36">
        <f>+I4*J4</f>
        <v>6.4785000000000004</v>
      </c>
      <c r="M4" s="38">
        <v>2</v>
      </c>
      <c r="N4" s="37">
        <f>+L4*M4</f>
        <v>12.957000000000001</v>
      </c>
      <c r="P4" s="61">
        <f>+FORMA!E6</f>
        <v>2.5700000000000003</v>
      </c>
      <c r="Q4" s="61">
        <f>+CONCRETO!F6</f>
        <v>0.88535000000000008</v>
      </c>
      <c r="R4" s="64">
        <v>2</v>
      </c>
      <c r="S4" s="7"/>
      <c r="T4" s="55">
        <f>SUM(L4:L8)*R4</f>
        <v>40.029919999999997</v>
      </c>
      <c r="U4" s="58">
        <f>+P4*R4</f>
        <v>5.1400000000000006</v>
      </c>
      <c r="V4" s="58">
        <f>+Q4*R4</f>
        <v>1.7707000000000002</v>
      </c>
      <c r="Z4" s="1"/>
    </row>
    <row r="5" spans="2:30" x14ac:dyDescent="0.25">
      <c r="B5" s="66"/>
      <c r="C5" s="34" t="s">
        <v>2</v>
      </c>
      <c r="D5" s="34" t="s">
        <v>21</v>
      </c>
      <c r="E5" s="36">
        <v>10</v>
      </c>
      <c r="F5" s="35">
        <f t="shared" ref="F5:F37" si="0">+E5*M5</f>
        <v>20</v>
      </c>
      <c r="G5" s="36">
        <v>6.3</v>
      </c>
      <c r="H5" s="36">
        <v>70</v>
      </c>
      <c r="I5" s="36">
        <f t="shared" ref="I5:I37" si="1">+H5*E5/100</f>
        <v>7</v>
      </c>
      <c r="J5" s="37">
        <v>0.245</v>
      </c>
      <c r="K5" s="46">
        <f t="shared" ref="K5:K37" si="2">+I5*M5</f>
        <v>14</v>
      </c>
      <c r="L5" s="36">
        <f t="shared" ref="L5:L37" si="3">+I5*J5</f>
        <v>1.7149999999999999</v>
      </c>
      <c r="M5" s="38">
        <v>2</v>
      </c>
      <c r="N5" s="37">
        <f t="shared" ref="N5:N37" si="4">+L5*M5</f>
        <v>3.4299999999999997</v>
      </c>
      <c r="P5" s="62"/>
      <c r="Q5" s="62"/>
      <c r="R5" s="62"/>
      <c r="S5" s="7"/>
      <c r="T5" s="56"/>
      <c r="U5" s="59"/>
      <c r="V5" s="59"/>
      <c r="Z5" s="1"/>
    </row>
    <row r="6" spans="2:30" ht="12.75" customHeight="1" x14ac:dyDescent="0.25">
      <c r="B6" s="66"/>
      <c r="C6" s="34" t="s">
        <v>3</v>
      </c>
      <c r="D6" s="34" t="s">
        <v>21</v>
      </c>
      <c r="E6" s="36">
        <v>10</v>
      </c>
      <c r="F6" s="35">
        <f t="shared" si="0"/>
        <v>20</v>
      </c>
      <c r="G6" s="36">
        <v>6.3</v>
      </c>
      <c r="H6" s="36">
        <v>70</v>
      </c>
      <c r="I6" s="36">
        <f t="shared" si="1"/>
        <v>7</v>
      </c>
      <c r="J6" s="37">
        <v>0.245</v>
      </c>
      <c r="K6" s="46">
        <f t="shared" si="2"/>
        <v>14</v>
      </c>
      <c r="L6" s="36">
        <f t="shared" si="3"/>
        <v>1.7149999999999999</v>
      </c>
      <c r="M6" s="38">
        <v>2</v>
      </c>
      <c r="N6" s="37">
        <f t="shared" si="4"/>
        <v>3.4299999999999997</v>
      </c>
      <c r="P6" s="62"/>
      <c r="Q6" s="62"/>
      <c r="R6" s="62"/>
      <c r="S6" s="7"/>
      <c r="T6" s="56"/>
      <c r="U6" s="59"/>
      <c r="V6" s="59"/>
    </row>
    <row r="7" spans="2:30" x14ac:dyDescent="0.25">
      <c r="B7" s="66"/>
      <c r="C7" s="34" t="s">
        <v>4</v>
      </c>
      <c r="D7" s="34" t="s">
        <v>21</v>
      </c>
      <c r="E7" s="36">
        <v>7</v>
      </c>
      <c r="F7" s="35">
        <f t="shared" si="0"/>
        <v>14</v>
      </c>
      <c r="G7" s="36">
        <v>10</v>
      </c>
      <c r="H7" s="36">
        <v>117</v>
      </c>
      <c r="I7" s="36">
        <f t="shared" si="1"/>
        <v>8.19</v>
      </c>
      <c r="J7" s="37">
        <v>0.61699999999999999</v>
      </c>
      <c r="K7" s="46">
        <f t="shared" si="2"/>
        <v>16.38</v>
      </c>
      <c r="L7" s="36">
        <f t="shared" si="3"/>
        <v>5.0532299999999992</v>
      </c>
      <c r="M7" s="38">
        <v>2</v>
      </c>
      <c r="N7" s="37">
        <f t="shared" si="4"/>
        <v>10.106459999999998</v>
      </c>
      <c r="P7" s="62"/>
      <c r="Q7" s="62"/>
      <c r="R7" s="62"/>
      <c r="S7" s="7"/>
      <c r="T7" s="56"/>
      <c r="U7" s="59"/>
      <c r="V7" s="59"/>
    </row>
    <row r="8" spans="2:30" x14ac:dyDescent="0.25">
      <c r="B8" s="67"/>
      <c r="C8" s="34" t="s">
        <v>5</v>
      </c>
      <c r="D8" s="34" t="s">
        <v>21</v>
      </c>
      <c r="E8" s="36">
        <v>7</v>
      </c>
      <c r="F8" s="35">
        <f t="shared" si="0"/>
        <v>14</v>
      </c>
      <c r="G8" s="36">
        <v>10</v>
      </c>
      <c r="H8" s="36">
        <v>117</v>
      </c>
      <c r="I8" s="36">
        <f t="shared" si="1"/>
        <v>8.19</v>
      </c>
      <c r="J8" s="37">
        <v>0.61699999999999999</v>
      </c>
      <c r="K8" s="46">
        <f t="shared" si="2"/>
        <v>16.38</v>
      </c>
      <c r="L8" s="36">
        <f t="shared" si="3"/>
        <v>5.0532299999999992</v>
      </c>
      <c r="M8" s="38">
        <v>2</v>
      </c>
      <c r="N8" s="37">
        <f t="shared" si="4"/>
        <v>10.106459999999998</v>
      </c>
      <c r="P8" s="63"/>
      <c r="Q8" s="63"/>
      <c r="R8" s="63"/>
      <c r="S8" s="7"/>
      <c r="T8" s="57"/>
      <c r="U8" s="60"/>
      <c r="V8" s="60"/>
    </row>
    <row r="9" spans="2:30" x14ac:dyDescent="0.25">
      <c r="B9" s="65">
        <v>2</v>
      </c>
      <c r="C9" s="34" t="s">
        <v>6</v>
      </c>
      <c r="D9" s="34" t="s">
        <v>21</v>
      </c>
      <c r="E9" s="36">
        <v>20</v>
      </c>
      <c r="F9" s="35">
        <f t="shared" si="0"/>
        <v>40</v>
      </c>
      <c r="G9" s="36">
        <v>6.3</v>
      </c>
      <c r="H9" s="36">
        <v>70</v>
      </c>
      <c r="I9" s="36">
        <f t="shared" si="1"/>
        <v>14</v>
      </c>
      <c r="J9" s="37">
        <v>0.245</v>
      </c>
      <c r="K9" s="46">
        <f t="shared" si="2"/>
        <v>28</v>
      </c>
      <c r="L9" s="36">
        <f t="shared" si="3"/>
        <v>3.4299999999999997</v>
      </c>
      <c r="M9" s="38">
        <v>2</v>
      </c>
      <c r="N9" s="37">
        <f t="shared" si="4"/>
        <v>6.8599999999999994</v>
      </c>
      <c r="P9" s="61">
        <f>+FORMA!E11</f>
        <v>2.7199999999999998</v>
      </c>
      <c r="Q9" s="61">
        <f>+CONCRETO!F11</f>
        <v>0.87200000000000011</v>
      </c>
      <c r="R9" s="64">
        <v>2</v>
      </c>
      <c r="S9" s="7"/>
      <c r="T9" s="55">
        <f>SUM(L9:L12)*R9</f>
        <v>41.880919999999996</v>
      </c>
      <c r="U9" s="58">
        <f>+P9*R9</f>
        <v>5.4399999999999995</v>
      </c>
      <c r="V9" s="58">
        <f>+Q9*R9</f>
        <v>1.7440000000000002</v>
      </c>
      <c r="Z9" s="1"/>
    </row>
    <row r="10" spans="2:30" x14ac:dyDescent="0.25">
      <c r="B10" s="66"/>
      <c r="C10" s="34" t="s">
        <v>7</v>
      </c>
      <c r="D10" s="34" t="s">
        <v>21</v>
      </c>
      <c r="E10" s="36">
        <v>8</v>
      </c>
      <c r="F10" s="35">
        <f t="shared" si="0"/>
        <v>16</v>
      </c>
      <c r="G10" s="36">
        <v>10</v>
      </c>
      <c r="H10" s="36">
        <v>150</v>
      </c>
      <c r="I10" s="36">
        <f t="shared" si="1"/>
        <v>12</v>
      </c>
      <c r="J10" s="37">
        <v>0.61699999999999999</v>
      </c>
      <c r="K10" s="46">
        <f t="shared" si="2"/>
        <v>24</v>
      </c>
      <c r="L10" s="36">
        <f t="shared" si="3"/>
        <v>7.4039999999999999</v>
      </c>
      <c r="M10" s="38">
        <v>2</v>
      </c>
      <c r="N10" s="37">
        <f t="shared" si="4"/>
        <v>14.808</v>
      </c>
      <c r="P10" s="62"/>
      <c r="Q10" s="62"/>
      <c r="R10" s="62"/>
      <c r="S10" s="7"/>
      <c r="T10" s="56"/>
      <c r="U10" s="59"/>
      <c r="V10" s="59"/>
      <c r="Z10" s="1"/>
    </row>
    <row r="11" spans="2:30" x14ac:dyDescent="0.25">
      <c r="B11" s="66"/>
      <c r="C11" s="34" t="s">
        <v>8</v>
      </c>
      <c r="D11" s="34" t="s">
        <v>21</v>
      </c>
      <c r="E11" s="36">
        <v>7</v>
      </c>
      <c r="F11" s="35">
        <f t="shared" si="0"/>
        <v>14</v>
      </c>
      <c r="G11" s="36">
        <v>10</v>
      </c>
      <c r="H11" s="36">
        <v>117</v>
      </c>
      <c r="I11" s="36">
        <f t="shared" si="1"/>
        <v>8.19</v>
      </c>
      <c r="J11" s="37">
        <v>0.61699999999999999</v>
      </c>
      <c r="K11" s="46">
        <f t="shared" si="2"/>
        <v>16.38</v>
      </c>
      <c r="L11" s="36">
        <f t="shared" si="3"/>
        <v>5.0532299999999992</v>
      </c>
      <c r="M11" s="38">
        <v>2</v>
      </c>
      <c r="N11" s="37">
        <f t="shared" si="4"/>
        <v>10.106459999999998</v>
      </c>
      <c r="P11" s="62"/>
      <c r="Q11" s="62"/>
      <c r="R11" s="62"/>
      <c r="S11" s="7"/>
      <c r="T11" s="56"/>
      <c r="U11" s="59"/>
      <c r="V11" s="59"/>
      <c r="Z11" s="1"/>
    </row>
    <row r="12" spans="2:30" x14ac:dyDescent="0.25">
      <c r="B12" s="67"/>
      <c r="C12" s="34" t="s">
        <v>9</v>
      </c>
      <c r="D12" s="34" t="s">
        <v>21</v>
      </c>
      <c r="E12" s="36">
        <v>7</v>
      </c>
      <c r="F12" s="35">
        <f t="shared" si="0"/>
        <v>14</v>
      </c>
      <c r="G12" s="36">
        <v>10</v>
      </c>
      <c r="H12" s="36">
        <v>117</v>
      </c>
      <c r="I12" s="36">
        <f t="shared" si="1"/>
        <v>8.19</v>
      </c>
      <c r="J12" s="37">
        <v>0.61699999999999999</v>
      </c>
      <c r="K12" s="46">
        <f t="shared" si="2"/>
        <v>16.38</v>
      </c>
      <c r="L12" s="36">
        <f t="shared" si="3"/>
        <v>5.0532299999999992</v>
      </c>
      <c r="M12" s="38">
        <v>2</v>
      </c>
      <c r="N12" s="37">
        <f t="shared" si="4"/>
        <v>10.106459999999998</v>
      </c>
      <c r="P12" s="63"/>
      <c r="Q12" s="63"/>
      <c r="R12" s="63"/>
      <c r="S12" s="7"/>
      <c r="T12" s="57"/>
      <c r="U12" s="60"/>
      <c r="V12" s="60"/>
      <c r="Z12" s="1"/>
    </row>
    <row r="13" spans="2:30" x14ac:dyDescent="0.25">
      <c r="B13" s="65">
        <v>3</v>
      </c>
      <c r="C13" s="34" t="s">
        <v>10</v>
      </c>
      <c r="D13" s="34" t="s">
        <v>21</v>
      </c>
      <c r="E13" s="36">
        <v>10</v>
      </c>
      <c r="F13" s="35">
        <f t="shared" si="0"/>
        <v>10</v>
      </c>
      <c r="G13" s="36">
        <v>10</v>
      </c>
      <c r="H13" s="36">
        <v>150</v>
      </c>
      <c r="I13" s="36">
        <f t="shared" si="1"/>
        <v>15</v>
      </c>
      <c r="J13" s="37">
        <v>0.61699999999999999</v>
      </c>
      <c r="K13" s="46">
        <f t="shared" si="2"/>
        <v>15</v>
      </c>
      <c r="L13" s="36">
        <f t="shared" si="3"/>
        <v>9.254999999999999</v>
      </c>
      <c r="M13" s="38">
        <v>1</v>
      </c>
      <c r="N13" s="37">
        <f t="shared" si="4"/>
        <v>9.254999999999999</v>
      </c>
      <c r="P13" s="61">
        <f>+FORMA!E16</f>
        <v>2.5999999999999996</v>
      </c>
      <c r="Q13" s="61">
        <f>+CONCRETO!F16</f>
        <v>0.88640000000000008</v>
      </c>
      <c r="R13" s="64">
        <v>1</v>
      </c>
      <c r="S13" s="7"/>
      <c r="T13" s="55">
        <f>SUM(L13:L17)*R13</f>
        <v>22.791459999999997</v>
      </c>
      <c r="U13" s="58">
        <f>+P13*R13</f>
        <v>2.5999999999999996</v>
      </c>
      <c r="V13" s="58">
        <f>+Q13*R13</f>
        <v>0.88640000000000008</v>
      </c>
      <c r="Z13" s="1"/>
    </row>
    <row r="14" spans="2:30" x14ac:dyDescent="0.25">
      <c r="B14" s="66"/>
      <c r="C14" s="34" t="s">
        <v>11</v>
      </c>
      <c r="D14" s="34" t="s">
        <v>21</v>
      </c>
      <c r="E14" s="36">
        <v>10</v>
      </c>
      <c r="F14" s="35">
        <f t="shared" si="0"/>
        <v>10</v>
      </c>
      <c r="G14" s="36">
        <v>6.3</v>
      </c>
      <c r="H14" s="36">
        <v>70</v>
      </c>
      <c r="I14" s="36">
        <f t="shared" si="1"/>
        <v>7</v>
      </c>
      <c r="J14" s="37">
        <v>0.245</v>
      </c>
      <c r="K14" s="46">
        <f t="shared" si="2"/>
        <v>7</v>
      </c>
      <c r="L14" s="36">
        <f t="shared" si="3"/>
        <v>1.7149999999999999</v>
      </c>
      <c r="M14" s="38">
        <v>1</v>
      </c>
      <c r="N14" s="37">
        <f t="shared" si="4"/>
        <v>1.7149999999999999</v>
      </c>
      <c r="P14" s="62"/>
      <c r="Q14" s="62"/>
      <c r="R14" s="62"/>
      <c r="S14" s="7"/>
      <c r="T14" s="56"/>
      <c r="U14" s="59"/>
      <c r="V14" s="59"/>
      <c r="Z14" s="1"/>
    </row>
    <row r="15" spans="2:30" x14ac:dyDescent="0.25">
      <c r="B15" s="66"/>
      <c r="C15" s="34" t="s">
        <v>12</v>
      </c>
      <c r="D15" s="34" t="s">
        <v>21</v>
      </c>
      <c r="E15" s="36">
        <v>10</v>
      </c>
      <c r="F15" s="35">
        <f t="shared" si="0"/>
        <v>10</v>
      </c>
      <c r="G15" s="36">
        <v>6.3</v>
      </c>
      <c r="H15" s="36">
        <v>70</v>
      </c>
      <c r="I15" s="36">
        <f t="shared" si="1"/>
        <v>7</v>
      </c>
      <c r="J15" s="37">
        <v>0.245</v>
      </c>
      <c r="K15" s="46">
        <f t="shared" si="2"/>
        <v>7</v>
      </c>
      <c r="L15" s="36">
        <f t="shared" si="3"/>
        <v>1.7149999999999999</v>
      </c>
      <c r="M15" s="38">
        <v>1</v>
      </c>
      <c r="N15" s="37">
        <f t="shared" si="4"/>
        <v>1.7149999999999999</v>
      </c>
      <c r="P15" s="62"/>
      <c r="Q15" s="62"/>
      <c r="R15" s="62"/>
      <c r="S15" s="7"/>
      <c r="T15" s="56"/>
      <c r="U15" s="59"/>
      <c r="V15" s="59"/>
      <c r="Z15" s="1"/>
    </row>
    <row r="16" spans="2:30" x14ac:dyDescent="0.25">
      <c r="B16" s="66"/>
      <c r="C16" s="34" t="s">
        <v>13</v>
      </c>
      <c r="D16" s="34" t="s">
        <v>21</v>
      </c>
      <c r="E16" s="36">
        <v>7</v>
      </c>
      <c r="F16" s="35">
        <f t="shared" si="0"/>
        <v>7</v>
      </c>
      <c r="G16" s="36">
        <v>10</v>
      </c>
      <c r="H16" s="36">
        <v>117</v>
      </c>
      <c r="I16" s="36">
        <f t="shared" si="1"/>
        <v>8.19</v>
      </c>
      <c r="J16" s="37">
        <v>0.61699999999999999</v>
      </c>
      <c r="K16" s="46">
        <f t="shared" si="2"/>
        <v>8.19</v>
      </c>
      <c r="L16" s="36">
        <f t="shared" si="3"/>
        <v>5.0532299999999992</v>
      </c>
      <c r="M16" s="38">
        <v>1</v>
      </c>
      <c r="N16" s="37">
        <f t="shared" si="4"/>
        <v>5.0532299999999992</v>
      </c>
      <c r="P16" s="62"/>
      <c r="Q16" s="62"/>
      <c r="R16" s="62"/>
      <c r="S16" s="7"/>
      <c r="T16" s="56"/>
      <c r="U16" s="59"/>
      <c r="V16" s="59"/>
      <c r="Z16" s="1"/>
    </row>
    <row r="17" spans="2:26" x14ac:dyDescent="0.25">
      <c r="B17" s="67"/>
      <c r="C17" s="34" t="s">
        <v>14</v>
      </c>
      <c r="D17" s="34" t="s">
        <v>21</v>
      </c>
      <c r="E17" s="36">
        <v>7</v>
      </c>
      <c r="F17" s="35">
        <f t="shared" si="0"/>
        <v>7</v>
      </c>
      <c r="G17" s="36">
        <v>10</v>
      </c>
      <c r="H17" s="36">
        <v>117</v>
      </c>
      <c r="I17" s="36">
        <f t="shared" si="1"/>
        <v>8.19</v>
      </c>
      <c r="J17" s="37">
        <v>0.61699999999999999</v>
      </c>
      <c r="K17" s="46">
        <f t="shared" si="2"/>
        <v>8.19</v>
      </c>
      <c r="L17" s="36">
        <f t="shared" si="3"/>
        <v>5.0532299999999992</v>
      </c>
      <c r="M17" s="38">
        <v>1</v>
      </c>
      <c r="N17" s="37">
        <f t="shared" si="4"/>
        <v>5.0532299999999992</v>
      </c>
      <c r="P17" s="63"/>
      <c r="Q17" s="63"/>
      <c r="R17" s="63"/>
      <c r="S17" s="7"/>
      <c r="T17" s="57"/>
      <c r="U17" s="60"/>
      <c r="V17" s="60"/>
      <c r="Z17" s="1"/>
    </row>
    <row r="18" spans="2:26" x14ac:dyDescent="0.25">
      <c r="B18" s="65">
        <v>4</v>
      </c>
      <c r="C18" s="34" t="s">
        <v>27</v>
      </c>
      <c r="D18" s="34" t="s">
        <v>21</v>
      </c>
      <c r="E18" s="36">
        <v>10</v>
      </c>
      <c r="F18" s="35">
        <f t="shared" si="0"/>
        <v>20</v>
      </c>
      <c r="G18" s="36">
        <v>10</v>
      </c>
      <c r="H18" s="36">
        <v>250</v>
      </c>
      <c r="I18" s="36">
        <f t="shared" si="1"/>
        <v>25</v>
      </c>
      <c r="J18" s="37">
        <v>0.61699999999999999</v>
      </c>
      <c r="K18" s="46">
        <f t="shared" si="2"/>
        <v>50</v>
      </c>
      <c r="L18" s="36">
        <f t="shared" si="3"/>
        <v>15.425000000000001</v>
      </c>
      <c r="M18" s="38">
        <v>2</v>
      </c>
      <c r="N18" s="37">
        <f t="shared" si="4"/>
        <v>30.85</v>
      </c>
      <c r="P18" s="61">
        <f>+FORMA!E23</f>
        <v>3.3099999999999996</v>
      </c>
      <c r="Q18" s="61">
        <f>+CONCRETO!F23</f>
        <v>0.35135000000000005</v>
      </c>
      <c r="R18" s="64">
        <v>2</v>
      </c>
      <c r="S18" s="7"/>
      <c r="T18" s="55">
        <f>SUM(L18:L24)*R18</f>
        <v>61.663680000000006</v>
      </c>
      <c r="U18" s="58">
        <f>+P18*R18</f>
        <v>6.6199999999999992</v>
      </c>
      <c r="V18" s="58">
        <f>+Q18*R18</f>
        <v>0.7027000000000001</v>
      </c>
      <c r="Z18" s="1"/>
    </row>
    <row r="19" spans="2:26" x14ac:dyDescent="0.25">
      <c r="B19" s="66"/>
      <c r="C19" s="34" t="s">
        <v>28</v>
      </c>
      <c r="D19" s="34" t="s">
        <v>21</v>
      </c>
      <c r="E19" s="36">
        <v>17</v>
      </c>
      <c r="F19" s="35">
        <f t="shared" si="0"/>
        <v>34</v>
      </c>
      <c r="G19" s="36">
        <v>6.3</v>
      </c>
      <c r="H19" s="36">
        <v>70</v>
      </c>
      <c r="I19" s="36">
        <f t="shared" si="1"/>
        <v>11.9</v>
      </c>
      <c r="J19" s="37">
        <v>0.245</v>
      </c>
      <c r="K19" s="46">
        <f t="shared" si="2"/>
        <v>23.8</v>
      </c>
      <c r="L19" s="36">
        <f t="shared" si="3"/>
        <v>2.9155000000000002</v>
      </c>
      <c r="M19" s="38">
        <v>2</v>
      </c>
      <c r="N19" s="37">
        <f t="shared" si="4"/>
        <v>5.8310000000000004</v>
      </c>
      <c r="P19" s="62"/>
      <c r="Q19" s="62"/>
      <c r="R19" s="62"/>
      <c r="S19" s="7"/>
      <c r="T19" s="56"/>
      <c r="U19" s="59"/>
      <c r="V19" s="59"/>
      <c r="Z19" s="1"/>
    </row>
    <row r="20" spans="2:26" x14ac:dyDescent="0.25">
      <c r="B20" s="66"/>
      <c r="C20" s="34" t="s">
        <v>29</v>
      </c>
      <c r="D20" s="34" t="s">
        <v>21</v>
      </c>
      <c r="E20" s="36">
        <v>17</v>
      </c>
      <c r="F20" s="35">
        <f t="shared" si="0"/>
        <v>34</v>
      </c>
      <c r="G20" s="36">
        <v>6.3</v>
      </c>
      <c r="H20" s="36">
        <v>70</v>
      </c>
      <c r="I20" s="36">
        <f t="shared" si="1"/>
        <v>11.9</v>
      </c>
      <c r="J20" s="37">
        <v>0.245</v>
      </c>
      <c r="K20" s="46">
        <f t="shared" si="2"/>
        <v>23.8</v>
      </c>
      <c r="L20" s="36">
        <f t="shared" si="3"/>
        <v>2.9155000000000002</v>
      </c>
      <c r="M20" s="38">
        <v>2</v>
      </c>
      <c r="N20" s="37">
        <f t="shared" si="4"/>
        <v>5.8310000000000004</v>
      </c>
      <c r="P20" s="62"/>
      <c r="Q20" s="62"/>
      <c r="R20" s="62"/>
      <c r="S20" s="7"/>
      <c r="T20" s="56"/>
      <c r="U20" s="59"/>
      <c r="V20" s="59"/>
      <c r="Z20" s="1"/>
    </row>
    <row r="21" spans="2:26" x14ac:dyDescent="0.25">
      <c r="B21" s="66"/>
      <c r="C21" s="34" t="s">
        <v>30</v>
      </c>
      <c r="D21" s="34" t="s">
        <v>21</v>
      </c>
      <c r="E21" s="36">
        <v>3</v>
      </c>
      <c r="F21" s="35">
        <f t="shared" si="0"/>
        <v>6</v>
      </c>
      <c r="G21" s="36">
        <v>10</v>
      </c>
      <c r="H21" s="36">
        <v>210</v>
      </c>
      <c r="I21" s="36">
        <f t="shared" si="1"/>
        <v>6.3</v>
      </c>
      <c r="J21" s="37">
        <v>0.61699999999999999</v>
      </c>
      <c r="K21" s="46">
        <f t="shared" si="2"/>
        <v>12.6</v>
      </c>
      <c r="L21" s="36">
        <f t="shared" si="3"/>
        <v>3.8870999999999998</v>
      </c>
      <c r="M21" s="38">
        <v>2</v>
      </c>
      <c r="N21" s="37">
        <f t="shared" si="4"/>
        <v>7.7741999999999996</v>
      </c>
      <c r="P21" s="62"/>
      <c r="Q21" s="62"/>
      <c r="R21" s="62"/>
      <c r="S21" s="7"/>
      <c r="T21" s="56"/>
      <c r="U21" s="59"/>
      <c r="V21" s="59"/>
      <c r="Z21" s="1"/>
    </row>
    <row r="22" spans="2:26" x14ac:dyDescent="0.25">
      <c r="B22" s="66"/>
      <c r="C22" s="34" t="s">
        <v>31</v>
      </c>
      <c r="D22" s="34" t="s">
        <v>21</v>
      </c>
      <c r="E22" s="36">
        <v>10</v>
      </c>
      <c r="F22" s="35">
        <f t="shared" si="0"/>
        <v>20</v>
      </c>
      <c r="G22" s="36">
        <v>6.3</v>
      </c>
      <c r="H22" s="36">
        <v>55</v>
      </c>
      <c r="I22" s="36">
        <f t="shared" si="1"/>
        <v>5.5</v>
      </c>
      <c r="J22" s="37">
        <v>0.61699999999999999</v>
      </c>
      <c r="K22" s="46">
        <f t="shared" si="2"/>
        <v>11</v>
      </c>
      <c r="L22" s="36">
        <f t="shared" si="3"/>
        <v>3.3935</v>
      </c>
      <c r="M22" s="38">
        <v>2</v>
      </c>
      <c r="N22" s="37">
        <f t="shared" si="4"/>
        <v>6.7869999999999999</v>
      </c>
      <c r="P22" s="62"/>
      <c r="Q22" s="62"/>
      <c r="R22" s="62"/>
      <c r="S22" s="7"/>
      <c r="T22" s="56"/>
      <c r="U22" s="59"/>
      <c r="V22" s="59"/>
    </row>
    <row r="23" spans="2:26" x14ac:dyDescent="0.25">
      <c r="B23" s="66"/>
      <c r="C23" s="34" t="s">
        <v>32</v>
      </c>
      <c r="D23" s="34" t="s">
        <v>21</v>
      </c>
      <c r="E23" s="36">
        <v>3</v>
      </c>
      <c r="F23" s="35">
        <f t="shared" si="0"/>
        <v>6</v>
      </c>
      <c r="G23" s="36">
        <v>10</v>
      </c>
      <c r="H23" s="36">
        <v>62</v>
      </c>
      <c r="I23" s="36">
        <f t="shared" si="1"/>
        <v>1.86</v>
      </c>
      <c r="J23" s="37">
        <v>0.61699999999999999</v>
      </c>
      <c r="K23" s="46">
        <f t="shared" si="2"/>
        <v>3.72</v>
      </c>
      <c r="L23" s="36">
        <f t="shared" si="3"/>
        <v>1.1476200000000001</v>
      </c>
      <c r="M23" s="38">
        <v>2</v>
      </c>
      <c r="N23" s="37">
        <f t="shared" si="4"/>
        <v>2.2952400000000002</v>
      </c>
      <c r="P23" s="62"/>
      <c r="Q23" s="62"/>
      <c r="R23" s="62"/>
      <c r="S23" s="7"/>
      <c r="T23" s="56"/>
      <c r="U23" s="59"/>
      <c r="V23" s="59"/>
    </row>
    <row r="24" spans="2:26" x14ac:dyDescent="0.25">
      <c r="B24" s="67"/>
      <c r="C24" s="34" t="s">
        <v>33</v>
      </c>
      <c r="D24" s="34" t="s">
        <v>21</v>
      </c>
      <c r="E24" s="36">
        <v>3</v>
      </c>
      <c r="F24" s="35">
        <f t="shared" si="0"/>
        <v>6</v>
      </c>
      <c r="G24" s="36">
        <v>10</v>
      </c>
      <c r="H24" s="36">
        <v>62</v>
      </c>
      <c r="I24" s="36">
        <f t="shared" si="1"/>
        <v>1.86</v>
      </c>
      <c r="J24" s="37">
        <v>0.61699999999999999</v>
      </c>
      <c r="K24" s="46">
        <f t="shared" si="2"/>
        <v>3.72</v>
      </c>
      <c r="L24" s="36">
        <f t="shared" si="3"/>
        <v>1.1476200000000001</v>
      </c>
      <c r="M24" s="38">
        <v>2</v>
      </c>
      <c r="N24" s="37">
        <f t="shared" si="4"/>
        <v>2.2952400000000002</v>
      </c>
      <c r="P24" s="63"/>
      <c r="Q24" s="63"/>
      <c r="R24" s="63"/>
      <c r="S24" s="7"/>
      <c r="T24" s="57"/>
      <c r="U24" s="60"/>
      <c r="V24" s="60"/>
    </row>
    <row r="25" spans="2:26" x14ac:dyDescent="0.25">
      <c r="B25" s="65">
        <v>5</v>
      </c>
      <c r="C25" s="34" t="s">
        <v>34</v>
      </c>
      <c r="D25" s="34" t="s">
        <v>21</v>
      </c>
      <c r="E25" s="36">
        <v>7</v>
      </c>
      <c r="F25" s="35">
        <f t="shared" si="0"/>
        <v>21</v>
      </c>
      <c r="G25" s="36">
        <v>10</v>
      </c>
      <c r="H25" s="36">
        <v>250</v>
      </c>
      <c r="I25" s="36">
        <f t="shared" si="1"/>
        <v>17.5</v>
      </c>
      <c r="J25" s="37">
        <v>0.61699999999999999</v>
      </c>
      <c r="K25" s="46">
        <f t="shared" si="2"/>
        <v>52.5</v>
      </c>
      <c r="L25" s="36">
        <f t="shared" si="3"/>
        <v>10.797499999999999</v>
      </c>
      <c r="M25" s="38">
        <v>3</v>
      </c>
      <c r="N25" s="37">
        <f t="shared" si="4"/>
        <v>32.392499999999998</v>
      </c>
      <c r="P25" s="61">
        <f>+FORMA!E29</f>
        <v>3.56</v>
      </c>
      <c r="Q25" s="61">
        <f>+CONCRETO!F29</f>
        <v>0.32910000000000006</v>
      </c>
      <c r="R25" s="64">
        <v>3</v>
      </c>
      <c r="S25" s="7"/>
      <c r="T25" s="55">
        <f>SUM(L25:L30)*R25</f>
        <v>72.475020000000001</v>
      </c>
      <c r="U25" s="58">
        <f>+P25*R25</f>
        <v>10.68</v>
      </c>
      <c r="V25" s="58">
        <f>+Q25*R25</f>
        <v>0.98730000000000018</v>
      </c>
      <c r="Z25" s="1"/>
    </row>
    <row r="26" spans="2:26" x14ac:dyDescent="0.25">
      <c r="B26" s="66"/>
      <c r="C26" s="34" t="s">
        <v>35</v>
      </c>
      <c r="D26" s="34" t="s">
        <v>21</v>
      </c>
      <c r="E26" s="36">
        <v>34</v>
      </c>
      <c r="F26" s="35">
        <f t="shared" si="0"/>
        <v>102</v>
      </c>
      <c r="G26" s="36">
        <v>6.3</v>
      </c>
      <c r="H26" s="36">
        <v>70</v>
      </c>
      <c r="I26" s="36">
        <f t="shared" si="1"/>
        <v>23.8</v>
      </c>
      <c r="J26" s="37">
        <v>0.245</v>
      </c>
      <c r="K26" s="46">
        <f t="shared" si="2"/>
        <v>71.400000000000006</v>
      </c>
      <c r="L26" s="36">
        <f t="shared" si="3"/>
        <v>5.8310000000000004</v>
      </c>
      <c r="M26" s="38">
        <v>3</v>
      </c>
      <c r="N26" s="37">
        <f t="shared" si="4"/>
        <v>17.493000000000002</v>
      </c>
      <c r="P26" s="62"/>
      <c r="Q26" s="62"/>
      <c r="R26" s="62"/>
      <c r="S26" s="7"/>
      <c r="T26" s="56"/>
      <c r="U26" s="59"/>
      <c r="V26" s="59"/>
      <c r="Z26" s="1"/>
    </row>
    <row r="27" spans="2:26" x14ac:dyDescent="0.25">
      <c r="B27" s="66"/>
      <c r="C27" s="34" t="s">
        <v>36</v>
      </c>
      <c r="D27" s="34" t="s">
        <v>21</v>
      </c>
      <c r="E27" s="36">
        <v>3</v>
      </c>
      <c r="F27" s="35">
        <f t="shared" si="0"/>
        <v>9</v>
      </c>
      <c r="G27" s="36">
        <v>10</v>
      </c>
      <c r="H27" s="36">
        <v>210</v>
      </c>
      <c r="I27" s="36">
        <f t="shared" si="1"/>
        <v>6.3</v>
      </c>
      <c r="J27" s="37">
        <v>0.61699999999999999</v>
      </c>
      <c r="K27" s="46">
        <f t="shared" si="2"/>
        <v>18.899999999999999</v>
      </c>
      <c r="L27" s="36">
        <f t="shared" si="3"/>
        <v>3.8870999999999998</v>
      </c>
      <c r="M27" s="38">
        <v>3</v>
      </c>
      <c r="N27" s="37">
        <f t="shared" si="4"/>
        <v>11.661299999999999</v>
      </c>
      <c r="P27" s="62"/>
      <c r="Q27" s="62"/>
      <c r="R27" s="62"/>
      <c r="S27" s="7"/>
      <c r="T27" s="56"/>
      <c r="U27" s="59"/>
      <c r="V27" s="59"/>
      <c r="Z27" s="1"/>
    </row>
    <row r="28" spans="2:26" x14ac:dyDescent="0.25">
      <c r="B28" s="66"/>
      <c r="C28" s="34" t="s">
        <v>37</v>
      </c>
      <c r="D28" s="34" t="s">
        <v>21</v>
      </c>
      <c r="E28" s="36">
        <v>10</v>
      </c>
      <c r="F28" s="35">
        <f t="shared" si="0"/>
        <v>30</v>
      </c>
      <c r="G28" s="36">
        <v>6.3</v>
      </c>
      <c r="H28" s="36">
        <v>55</v>
      </c>
      <c r="I28" s="36">
        <f t="shared" si="1"/>
        <v>5.5</v>
      </c>
      <c r="J28" s="37">
        <v>0.245</v>
      </c>
      <c r="K28" s="46">
        <f t="shared" si="2"/>
        <v>16.5</v>
      </c>
      <c r="L28" s="36">
        <f t="shared" si="3"/>
        <v>1.3474999999999999</v>
      </c>
      <c r="M28" s="38">
        <v>3</v>
      </c>
      <c r="N28" s="37">
        <f t="shared" si="4"/>
        <v>4.0424999999999995</v>
      </c>
      <c r="P28" s="62"/>
      <c r="Q28" s="62"/>
      <c r="R28" s="62"/>
      <c r="S28" s="7"/>
      <c r="T28" s="56"/>
      <c r="U28" s="59"/>
      <c r="V28" s="59"/>
      <c r="Z28" s="1"/>
    </row>
    <row r="29" spans="2:26" x14ac:dyDescent="0.25">
      <c r="B29" s="66"/>
      <c r="C29" s="34" t="s">
        <v>38</v>
      </c>
      <c r="D29" s="34" t="s">
        <v>21</v>
      </c>
      <c r="E29" s="36">
        <v>3</v>
      </c>
      <c r="F29" s="35">
        <f t="shared" si="0"/>
        <v>9</v>
      </c>
      <c r="G29" s="36">
        <v>10</v>
      </c>
      <c r="H29" s="36">
        <v>62</v>
      </c>
      <c r="I29" s="36">
        <f t="shared" si="1"/>
        <v>1.86</v>
      </c>
      <c r="J29" s="37">
        <v>0.61699999999999999</v>
      </c>
      <c r="K29" s="46">
        <f t="shared" si="2"/>
        <v>5.58</v>
      </c>
      <c r="L29" s="36">
        <f t="shared" si="3"/>
        <v>1.1476200000000001</v>
      </c>
      <c r="M29" s="38">
        <v>3</v>
      </c>
      <c r="N29" s="37">
        <f t="shared" si="4"/>
        <v>3.4428600000000005</v>
      </c>
      <c r="P29" s="62"/>
      <c r="Q29" s="62"/>
      <c r="R29" s="62"/>
      <c r="S29" s="7"/>
      <c r="T29" s="56"/>
      <c r="U29" s="59"/>
      <c r="V29" s="59"/>
      <c r="Z29" s="1"/>
    </row>
    <row r="30" spans="2:26" x14ac:dyDescent="0.25">
      <c r="B30" s="67"/>
      <c r="C30" s="34" t="s">
        <v>39</v>
      </c>
      <c r="D30" s="34" t="s">
        <v>21</v>
      </c>
      <c r="E30" s="36">
        <v>3</v>
      </c>
      <c r="F30" s="35">
        <f t="shared" si="0"/>
        <v>9</v>
      </c>
      <c r="G30" s="36">
        <v>10</v>
      </c>
      <c r="H30" s="36">
        <v>62</v>
      </c>
      <c r="I30" s="36">
        <f t="shared" si="1"/>
        <v>1.86</v>
      </c>
      <c r="J30" s="37">
        <v>0.61699999999999999</v>
      </c>
      <c r="K30" s="46">
        <f t="shared" si="2"/>
        <v>5.58</v>
      </c>
      <c r="L30" s="36">
        <f t="shared" si="3"/>
        <v>1.1476200000000001</v>
      </c>
      <c r="M30" s="38">
        <v>3</v>
      </c>
      <c r="N30" s="37">
        <f t="shared" si="4"/>
        <v>3.4428600000000005</v>
      </c>
      <c r="P30" s="63"/>
      <c r="Q30" s="63"/>
      <c r="R30" s="63"/>
      <c r="S30" s="7"/>
      <c r="T30" s="57"/>
      <c r="U30" s="60"/>
      <c r="V30" s="60"/>
      <c r="Z30" s="1"/>
    </row>
    <row r="31" spans="2:26" x14ac:dyDescent="0.25">
      <c r="B31" s="65">
        <v>6</v>
      </c>
      <c r="C31" s="34" t="s">
        <v>40</v>
      </c>
      <c r="D31" s="34" t="s">
        <v>21</v>
      </c>
      <c r="E31" s="36">
        <v>7</v>
      </c>
      <c r="F31" s="35">
        <f t="shared" si="0"/>
        <v>63</v>
      </c>
      <c r="G31" s="36">
        <v>10</v>
      </c>
      <c r="H31" s="36">
        <v>250</v>
      </c>
      <c r="I31" s="36">
        <f t="shared" si="1"/>
        <v>17.5</v>
      </c>
      <c r="J31" s="37">
        <v>0.61699999999999999</v>
      </c>
      <c r="K31" s="46">
        <f t="shared" si="2"/>
        <v>157.5</v>
      </c>
      <c r="L31" s="36">
        <f t="shared" si="3"/>
        <v>10.797499999999999</v>
      </c>
      <c r="M31" s="38">
        <v>9</v>
      </c>
      <c r="N31" s="37">
        <f t="shared" si="4"/>
        <v>97.177499999999995</v>
      </c>
      <c r="P31" s="61">
        <f>+FORMA!E35</f>
        <v>3.36</v>
      </c>
      <c r="Q31" s="61">
        <f>+CONCRETO!F35</f>
        <v>0.35310000000000008</v>
      </c>
      <c r="R31" s="64">
        <v>9</v>
      </c>
      <c r="S31" s="7"/>
      <c r="T31" s="55">
        <f>SUM(L31:L37)*R31</f>
        <v>217.42506</v>
      </c>
      <c r="U31" s="58">
        <f>+P31*R31</f>
        <v>30.24</v>
      </c>
      <c r="V31" s="58">
        <f>+Q31*R31</f>
        <v>3.1779000000000006</v>
      </c>
      <c r="Z31" s="1"/>
    </row>
    <row r="32" spans="2:26" x14ac:dyDescent="0.25">
      <c r="B32" s="66"/>
      <c r="C32" s="34" t="s">
        <v>41</v>
      </c>
      <c r="D32" s="34" t="s">
        <v>21</v>
      </c>
      <c r="E32" s="36">
        <v>17</v>
      </c>
      <c r="F32" s="35">
        <f t="shared" si="0"/>
        <v>153</v>
      </c>
      <c r="G32" s="36">
        <v>6.3</v>
      </c>
      <c r="H32" s="36">
        <v>70</v>
      </c>
      <c r="I32" s="36">
        <f t="shared" si="1"/>
        <v>11.9</v>
      </c>
      <c r="J32" s="37">
        <v>0.245</v>
      </c>
      <c r="K32" s="46">
        <f t="shared" si="2"/>
        <v>107.10000000000001</v>
      </c>
      <c r="L32" s="36">
        <f t="shared" si="3"/>
        <v>2.9155000000000002</v>
      </c>
      <c r="M32" s="38">
        <v>9</v>
      </c>
      <c r="N32" s="37">
        <f t="shared" si="4"/>
        <v>26.239500000000003</v>
      </c>
      <c r="P32" s="62"/>
      <c r="Q32" s="62"/>
      <c r="R32" s="62"/>
      <c r="S32" s="7"/>
      <c r="T32" s="56"/>
      <c r="U32" s="59"/>
      <c r="V32" s="59"/>
      <c r="Z32" s="1"/>
    </row>
    <row r="33" spans="2:27" x14ac:dyDescent="0.25">
      <c r="B33" s="66"/>
      <c r="C33" s="34" t="s">
        <v>42</v>
      </c>
      <c r="D33" s="34" t="s">
        <v>21</v>
      </c>
      <c r="E33" s="36">
        <v>17</v>
      </c>
      <c r="F33" s="35">
        <f t="shared" si="0"/>
        <v>153</v>
      </c>
      <c r="G33" s="36">
        <v>6.3</v>
      </c>
      <c r="H33" s="36">
        <v>70</v>
      </c>
      <c r="I33" s="36">
        <f t="shared" si="1"/>
        <v>11.9</v>
      </c>
      <c r="J33" s="37">
        <v>0.245</v>
      </c>
      <c r="K33" s="46">
        <f t="shared" si="2"/>
        <v>107.10000000000001</v>
      </c>
      <c r="L33" s="36">
        <f t="shared" si="3"/>
        <v>2.9155000000000002</v>
      </c>
      <c r="M33" s="38">
        <v>9</v>
      </c>
      <c r="N33" s="37">
        <f t="shared" si="4"/>
        <v>26.239500000000003</v>
      </c>
      <c r="P33" s="62"/>
      <c r="Q33" s="62"/>
      <c r="R33" s="62"/>
      <c r="S33" s="7"/>
      <c r="T33" s="56"/>
      <c r="U33" s="59"/>
      <c r="V33" s="59"/>
      <c r="Z33" s="1"/>
    </row>
    <row r="34" spans="2:27" x14ac:dyDescent="0.25">
      <c r="B34" s="66"/>
      <c r="C34" s="34" t="s">
        <v>43</v>
      </c>
      <c r="D34" s="34" t="s">
        <v>21</v>
      </c>
      <c r="E34" s="36">
        <v>3</v>
      </c>
      <c r="F34" s="35">
        <f t="shared" si="0"/>
        <v>27</v>
      </c>
      <c r="G34" s="36">
        <v>10</v>
      </c>
      <c r="H34" s="36">
        <v>210</v>
      </c>
      <c r="I34" s="36">
        <f t="shared" si="1"/>
        <v>6.3</v>
      </c>
      <c r="J34" s="37">
        <v>0.61699999999999999</v>
      </c>
      <c r="K34" s="46">
        <f t="shared" si="2"/>
        <v>56.699999999999996</v>
      </c>
      <c r="L34" s="36">
        <f t="shared" si="3"/>
        <v>3.8870999999999998</v>
      </c>
      <c r="M34" s="38">
        <v>9</v>
      </c>
      <c r="N34" s="37">
        <f t="shared" si="4"/>
        <v>34.983899999999998</v>
      </c>
      <c r="P34" s="62"/>
      <c r="Q34" s="62"/>
      <c r="R34" s="62"/>
      <c r="S34" s="7"/>
      <c r="T34" s="56"/>
      <c r="U34" s="59"/>
      <c r="V34" s="59"/>
      <c r="Z34" s="1"/>
    </row>
    <row r="35" spans="2:27" x14ac:dyDescent="0.25">
      <c r="B35" s="66"/>
      <c r="C35" s="34" t="s">
        <v>44</v>
      </c>
      <c r="D35" s="34" t="s">
        <v>21</v>
      </c>
      <c r="E35" s="36">
        <v>10</v>
      </c>
      <c r="F35" s="35">
        <f t="shared" si="0"/>
        <v>90</v>
      </c>
      <c r="G35" s="36">
        <v>6.3</v>
      </c>
      <c r="H35" s="36">
        <v>55</v>
      </c>
      <c r="I35" s="36">
        <f t="shared" si="1"/>
        <v>5.5</v>
      </c>
      <c r="J35" s="37">
        <v>0.245</v>
      </c>
      <c r="K35" s="46">
        <f t="shared" si="2"/>
        <v>49.5</v>
      </c>
      <c r="L35" s="36">
        <f t="shared" si="3"/>
        <v>1.3474999999999999</v>
      </c>
      <c r="M35" s="38">
        <v>9</v>
      </c>
      <c r="N35" s="37">
        <f t="shared" si="4"/>
        <v>12.1275</v>
      </c>
      <c r="P35" s="62"/>
      <c r="Q35" s="62"/>
      <c r="R35" s="62"/>
      <c r="S35" s="7"/>
      <c r="T35" s="56"/>
      <c r="U35" s="59"/>
      <c r="V35" s="59"/>
      <c r="Z35" s="1"/>
    </row>
    <row r="36" spans="2:27" x14ac:dyDescent="0.25">
      <c r="B36" s="66"/>
      <c r="C36" s="34" t="s">
        <v>45</v>
      </c>
      <c r="D36" s="34" t="s">
        <v>21</v>
      </c>
      <c r="E36" s="36">
        <v>3</v>
      </c>
      <c r="F36" s="35">
        <f t="shared" si="0"/>
        <v>27</v>
      </c>
      <c r="G36" s="36">
        <v>10</v>
      </c>
      <c r="H36" s="36">
        <v>62</v>
      </c>
      <c r="I36" s="36">
        <f t="shared" si="1"/>
        <v>1.86</v>
      </c>
      <c r="J36" s="37">
        <v>0.61699999999999999</v>
      </c>
      <c r="K36" s="46">
        <f t="shared" si="2"/>
        <v>16.740000000000002</v>
      </c>
      <c r="L36" s="36">
        <f t="shared" si="3"/>
        <v>1.1476200000000001</v>
      </c>
      <c r="M36" s="38">
        <v>9</v>
      </c>
      <c r="N36" s="37">
        <f t="shared" si="4"/>
        <v>10.328580000000001</v>
      </c>
      <c r="P36" s="62"/>
      <c r="Q36" s="62"/>
      <c r="R36" s="62"/>
      <c r="S36" s="7"/>
      <c r="T36" s="56"/>
      <c r="U36" s="59"/>
      <c r="V36" s="59"/>
      <c r="Z36" s="1"/>
    </row>
    <row r="37" spans="2:27" x14ac:dyDescent="0.25">
      <c r="B37" s="67"/>
      <c r="C37" s="34" t="s">
        <v>46</v>
      </c>
      <c r="D37" s="34" t="s">
        <v>21</v>
      </c>
      <c r="E37" s="36">
        <v>3</v>
      </c>
      <c r="F37" s="35">
        <f t="shared" si="0"/>
        <v>27</v>
      </c>
      <c r="G37" s="36">
        <v>10</v>
      </c>
      <c r="H37" s="36">
        <v>62</v>
      </c>
      <c r="I37" s="36">
        <f t="shared" si="1"/>
        <v>1.86</v>
      </c>
      <c r="J37" s="37">
        <v>0.61699999999999999</v>
      </c>
      <c r="K37" s="46">
        <f t="shared" si="2"/>
        <v>16.740000000000002</v>
      </c>
      <c r="L37" s="36">
        <f t="shared" si="3"/>
        <v>1.1476200000000001</v>
      </c>
      <c r="M37" s="35">
        <v>9</v>
      </c>
      <c r="N37" s="37">
        <f t="shared" si="4"/>
        <v>10.328580000000001</v>
      </c>
      <c r="P37" s="63"/>
      <c r="Q37" s="63"/>
      <c r="R37" s="63"/>
      <c r="S37" s="7"/>
      <c r="T37" s="57"/>
      <c r="U37" s="60"/>
      <c r="V37" s="60"/>
      <c r="Z37" s="1"/>
    </row>
    <row r="38" spans="2:27" ht="27.75" customHeight="1" x14ac:dyDescent="0.25">
      <c r="C38" s="40" t="s">
        <v>54</v>
      </c>
      <c r="D38" s="41"/>
      <c r="E38" s="41"/>
      <c r="F38" s="41"/>
      <c r="G38" s="41"/>
      <c r="H38" s="42"/>
      <c r="I38" s="45">
        <f>SUBTOTAL(9,I4:I37)</f>
        <v>306.60000000000008</v>
      </c>
      <c r="J38" s="45">
        <f t="shared" ref="J38:N38" si="5">SUBTOTAL(9,J4:J37)</f>
        <v>16.513999999999999</v>
      </c>
      <c r="K38" s="45">
        <f>SUBTOTAL(9,K4:K37)</f>
        <v>1022.3800000000001</v>
      </c>
      <c r="L38" s="45">
        <f t="shared" si="5"/>
        <v>142.8954</v>
      </c>
      <c r="M38" s="45">
        <f t="shared" si="5"/>
        <v>118</v>
      </c>
      <c r="N38" s="45">
        <f t="shared" si="5"/>
        <v>456.26606000000004</v>
      </c>
      <c r="P38" s="53" t="s">
        <v>54</v>
      </c>
      <c r="Q38" s="53"/>
      <c r="R38" s="53"/>
      <c r="T38" s="13">
        <f>SUM(T4:T37)</f>
        <v>456.26606000000004</v>
      </c>
      <c r="U38" s="13">
        <f>SUM(U4:U37)</f>
        <v>60.72</v>
      </c>
      <c r="V38" s="13">
        <f>SUM(V4:V37)</f>
        <v>9.2690000000000019</v>
      </c>
    </row>
    <row r="39" spans="2:27" x14ac:dyDescent="0.25">
      <c r="C39" s="77" t="s">
        <v>116</v>
      </c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</row>
    <row r="40" spans="2:27" ht="32.25" customHeight="1" x14ac:dyDescent="0.25"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</row>
    <row r="41" spans="2:27" ht="27.75" customHeight="1" x14ac:dyDescent="0.25">
      <c r="X41" s="48" t="s">
        <v>110</v>
      </c>
      <c r="Y41" s="48" t="s">
        <v>26</v>
      </c>
      <c r="Z41" s="48" t="s">
        <v>22</v>
      </c>
      <c r="AA41" s="48" t="s">
        <v>19</v>
      </c>
    </row>
    <row r="42" spans="2:27" ht="27.75" customHeight="1" x14ac:dyDescent="0.25">
      <c r="X42" s="52" t="s">
        <v>111</v>
      </c>
      <c r="Y42" s="47">
        <v>6.3</v>
      </c>
      <c r="Z42" s="50">
        <v>480.2</v>
      </c>
      <c r="AA42" s="50">
        <v>121.74</v>
      </c>
    </row>
    <row r="43" spans="2:27" ht="34.5" customHeight="1" x14ac:dyDescent="0.25">
      <c r="C43" s="43"/>
      <c r="D43" s="43"/>
      <c r="E43" s="44"/>
      <c r="F43" s="44"/>
      <c r="G43" s="43"/>
      <c r="X43" s="52"/>
      <c r="Y43" s="49">
        <v>10</v>
      </c>
      <c r="Z43" s="49">
        <v>542.17999999999995</v>
      </c>
      <c r="AA43" s="49">
        <v>334.53</v>
      </c>
    </row>
    <row r="44" spans="2:27" ht="31.5" customHeight="1" x14ac:dyDescent="0.25">
      <c r="C44" s="43"/>
      <c r="D44" s="43"/>
      <c r="E44" s="44"/>
      <c r="F44" s="44"/>
      <c r="G44" s="43"/>
      <c r="X44" s="53" t="s">
        <v>54</v>
      </c>
      <c r="Y44" s="53"/>
      <c r="Z44" s="53"/>
      <c r="AA44" s="51">
        <f>SUBTOTAL(9,AA42:AA43)</f>
        <v>456.27</v>
      </c>
    </row>
    <row r="45" spans="2:27" x14ac:dyDescent="0.25">
      <c r="C45" s="43"/>
      <c r="D45" s="43"/>
      <c r="E45" s="44"/>
      <c r="F45" s="44"/>
      <c r="G45" s="43"/>
    </row>
    <row r="48" spans="2:27" ht="30.75" customHeight="1" x14ac:dyDescent="0.25">
      <c r="C48" s="54" t="s">
        <v>68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T48" s="9">
        <f>+T38-N38</f>
        <v>0</v>
      </c>
    </row>
    <row r="50" spans="1:5" ht="15.75" x14ac:dyDescent="0.25">
      <c r="B50" s="18" t="s">
        <v>60</v>
      </c>
    </row>
    <row r="52" spans="1:5" x14ac:dyDescent="0.25">
      <c r="B52" t="s">
        <v>61</v>
      </c>
    </row>
    <row r="53" spans="1:5" x14ac:dyDescent="0.25">
      <c r="A53" s="1"/>
      <c r="B53" s="15">
        <v>3.141416</v>
      </c>
      <c r="C53" s="1">
        <f>(15.52/2)^2</f>
        <v>60.217599999999997</v>
      </c>
      <c r="D53" s="1">
        <f>+B53*C53</f>
        <v>189.16853212159998</v>
      </c>
      <c r="E53" t="s">
        <v>48</v>
      </c>
    </row>
    <row r="55" spans="1:5" x14ac:dyDescent="0.25">
      <c r="B55" t="s">
        <v>62</v>
      </c>
      <c r="C55">
        <v>2.2000000000000002</v>
      </c>
      <c r="D55" t="s">
        <v>18</v>
      </c>
    </row>
    <row r="57" spans="1:5" x14ac:dyDescent="0.25">
      <c r="C57" s="20">
        <f>+C55*D53</f>
        <v>416.17077066752</v>
      </c>
      <c r="D57" s="21" t="s">
        <v>62</v>
      </c>
    </row>
  </sheetData>
  <autoFilter ref="C3:N37"/>
  <mergeCells count="47">
    <mergeCell ref="B25:B30"/>
    <mergeCell ref="B31:B37"/>
    <mergeCell ref="P4:P8"/>
    <mergeCell ref="B4:B8"/>
    <mergeCell ref="B9:B12"/>
    <mergeCell ref="B13:B17"/>
    <mergeCell ref="B18:B24"/>
    <mergeCell ref="P9:P12"/>
    <mergeCell ref="P13:P17"/>
    <mergeCell ref="P18:P24"/>
    <mergeCell ref="Q4:Q8"/>
    <mergeCell ref="Q9:Q12"/>
    <mergeCell ref="Q13:Q17"/>
    <mergeCell ref="Q18:Q24"/>
    <mergeCell ref="Q25:Q30"/>
    <mergeCell ref="R4:R8"/>
    <mergeCell ref="R9:R12"/>
    <mergeCell ref="R13:R17"/>
    <mergeCell ref="R18:R24"/>
    <mergeCell ref="R25:R30"/>
    <mergeCell ref="T4:T8"/>
    <mergeCell ref="U4:U8"/>
    <mergeCell ref="V4:V8"/>
    <mergeCell ref="T9:T12"/>
    <mergeCell ref="U9:U12"/>
    <mergeCell ref="V9:V12"/>
    <mergeCell ref="T13:T17"/>
    <mergeCell ref="U13:U17"/>
    <mergeCell ref="V13:V17"/>
    <mergeCell ref="T18:T24"/>
    <mergeCell ref="U18:U24"/>
    <mergeCell ref="V18:V24"/>
    <mergeCell ref="X42:X43"/>
    <mergeCell ref="X44:Z44"/>
    <mergeCell ref="P38:R38"/>
    <mergeCell ref="C48:R48"/>
    <mergeCell ref="T25:T30"/>
    <mergeCell ref="U25:U30"/>
    <mergeCell ref="P25:P30"/>
    <mergeCell ref="P31:P37"/>
    <mergeCell ref="Q31:Q37"/>
    <mergeCell ref="V25:V30"/>
    <mergeCell ref="T31:T37"/>
    <mergeCell ref="U31:U37"/>
    <mergeCell ref="V31:V37"/>
    <mergeCell ref="R31:R37"/>
    <mergeCell ref="C39:N40"/>
  </mergeCells>
  <pageMargins left="0.511811024" right="0.511811024" top="0.78740157499999996" bottom="0.78740157499999996" header="0.31496062000000002" footer="0.31496062000000002"/>
  <pageSetup paperSize="19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64"/>
  <sheetViews>
    <sheetView topLeftCell="A49" zoomScale="130" zoomScaleNormal="130" workbookViewId="0">
      <selection activeCell="H33" sqref="H33"/>
    </sheetView>
  </sheetViews>
  <sheetFormatPr defaultRowHeight="15" x14ac:dyDescent="0.25"/>
  <cols>
    <col min="2" max="2" width="21.7109375" customWidth="1"/>
  </cols>
  <sheetData>
    <row r="3" spans="2:6" x14ac:dyDescent="0.25">
      <c r="B3" s="6" t="s">
        <v>47</v>
      </c>
    </row>
    <row r="4" spans="2:6" x14ac:dyDescent="0.25">
      <c r="B4" s="1">
        <v>1</v>
      </c>
      <c r="C4" s="1">
        <v>0.2</v>
      </c>
      <c r="D4" s="1">
        <v>4</v>
      </c>
      <c r="E4" s="1">
        <f>+B4*C4*D4</f>
        <v>0.8</v>
      </c>
      <c r="F4" s="1"/>
    </row>
    <row r="5" spans="2:6" x14ac:dyDescent="0.25">
      <c r="B5" s="1">
        <v>1.18</v>
      </c>
      <c r="C5" s="1">
        <v>1.5</v>
      </c>
      <c r="D5" s="1">
        <v>1</v>
      </c>
      <c r="E5" s="1">
        <f>+B5*C5*D5</f>
        <v>1.77</v>
      </c>
      <c r="F5" s="1"/>
    </row>
    <row r="6" spans="2:6" x14ac:dyDescent="0.25">
      <c r="B6" s="1"/>
      <c r="C6" s="1"/>
      <c r="D6" s="1"/>
      <c r="E6" s="5">
        <f>SUM(E4:E5)</f>
        <v>2.5700000000000003</v>
      </c>
      <c r="F6" s="5" t="s">
        <v>48</v>
      </c>
    </row>
    <row r="8" spans="2:6" x14ac:dyDescent="0.25">
      <c r="B8" s="6" t="s">
        <v>49</v>
      </c>
    </row>
    <row r="9" spans="2:6" x14ac:dyDescent="0.25">
      <c r="B9" s="1">
        <v>1</v>
      </c>
      <c r="C9" s="1">
        <v>0.2</v>
      </c>
      <c r="D9" s="1">
        <v>4</v>
      </c>
      <c r="E9" s="1">
        <f>+B9*C9*D9</f>
        <v>0.8</v>
      </c>
      <c r="F9" s="1"/>
    </row>
    <row r="10" spans="2:6" x14ac:dyDescent="0.25">
      <c r="B10" s="1">
        <f>0.64*2</f>
        <v>1.28</v>
      </c>
      <c r="C10" s="1">
        <v>1.5</v>
      </c>
      <c r="D10" s="1">
        <v>1</v>
      </c>
      <c r="E10" s="1">
        <f>+B10*C10*D10</f>
        <v>1.92</v>
      </c>
      <c r="F10" s="1"/>
    </row>
    <row r="11" spans="2:6" x14ac:dyDescent="0.25">
      <c r="B11" s="1"/>
      <c r="C11" s="1"/>
      <c r="D11" s="1"/>
      <c r="E11" s="5">
        <f>SUM(E9:E10)</f>
        <v>2.7199999999999998</v>
      </c>
      <c r="F11" s="5" t="s">
        <v>48</v>
      </c>
    </row>
    <row r="13" spans="2:6" x14ac:dyDescent="0.25">
      <c r="B13" s="6" t="s">
        <v>50</v>
      </c>
    </row>
    <row r="14" spans="2:6" x14ac:dyDescent="0.25">
      <c r="B14" s="1">
        <v>1</v>
      </c>
      <c r="C14" s="1">
        <v>0.2</v>
      </c>
      <c r="D14" s="1">
        <v>4</v>
      </c>
      <c r="E14" s="1">
        <f>+B14*C14*D14</f>
        <v>0.8</v>
      </c>
      <c r="F14" s="1"/>
    </row>
    <row r="15" spans="2:6" x14ac:dyDescent="0.25">
      <c r="B15" s="1">
        <v>1.2</v>
      </c>
      <c r="C15" s="1">
        <v>1.5</v>
      </c>
      <c r="D15" s="1">
        <v>1</v>
      </c>
      <c r="E15" s="1">
        <f>+B15*C15*D15</f>
        <v>1.7999999999999998</v>
      </c>
      <c r="F15" s="1"/>
    </row>
    <row r="16" spans="2:6" x14ac:dyDescent="0.25">
      <c r="B16" s="1"/>
      <c r="C16" s="1"/>
      <c r="D16" s="1"/>
      <c r="E16" s="5">
        <f>SUM(E14:E15)</f>
        <v>2.5999999999999996</v>
      </c>
      <c r="F16" s="5" t="s">
        <v>48</v>
      </c>
    </row>
    <row r="19" spans="2:6" x14ac:dyDescent="0.25">
      <c r="B19" s="6" t="s">
        <v>51</v>
      </c>
    </row>
    <row r="20" spans="2:6" x14ac:dyDescent="0.25">
      <c r="B20" s="1">
        <v>0.45</v>
      </c>
      <c r="C20" s="1">
        <v>0.2</v>
      </c>
      <c r="D20" s="1">
        <v>4</v>
      </c>
      <c r="E20" s="1">
        <f>+B20*C20*D20</f>
        <v>0.36000000000000004</v>
      </c>
      <c r="F20" s="1"/>
    </row>
    <row r="21" spans="2:6" x14ac:dyDescent="0.25">
      <c r="B21" s="1">
        <v>1.18</v>
      </c>
      <c r="C21" s="1">
        <v>2.5</v>
      </c>
      <c r="D21" s="1">
        <v>1</v>
      </c>
      <c r="E21" s="1">
        <f>+B21*C21*D21</f>
        <v>2.9499999999999997</v>
      </c>
      <c r="F21" s="1"/>
    </row>
    <row r="22" spans="2:6" x14ac:dyDescent="0.25">
      <c r="B22" s="1"/>
      <c r="C22" s="1"/>
      <c r="D22" s="1"/>
      <c r="E22" s="1"/>
      <c r="F22" s="1"/>
    </row>
    <row r="23" spans="2:6" x14ac:dyDescent="0.25">
      <c r="B23" s="1"/>
      <c r="C23" s="1"/>
      <c r="D23" s="1"/>
      <c r="E23" s="5">
        <f>SUM(E20:E21)</f>
        <v>3.3099999999999996</v>
      </c>
      <c r="F23" s="5" t="s">
        <v>48</v>
      </c>
    </row>
    <row r="25" spans="2:6" x14ac:dyDescent="0.25">
      <c r="B25" s="6" t="s">
        <v>52</v>
      </c>
    </row>
    <row r="26" spans="2:6" x14ac:dyDescent="0.25">
      <c r="B26" s="1">
        <v>0.45</v>
      </c>
      <c r="C26" s="1">
        <v>0.2</v>
      </c>
      <c r="D26" s="1">
        <v>4</v>
      </c>
      <c r="E26" s="1">
        <f>+B26*C26*D26</f>
        <v>0.36000000000000004</v>
      </c>
      <c r="F26" s="1"/>
    </row>
    <row r="27" spans="2:6" x14ac:dyDescent="0.25">
      <c r="B27" s="1">
        <f>0.64*2</f>
        <v>1.28</v>
      </c>
      <c r="C27" s="1">
        <v>2.5</v>
      </c>
      <c r="D27" s="1">
        <v>1</v>
      </c>
      <c r="E27" s="1">
        <f>+B27*C27*D27</f>
        <v>3.2</v>
      </c>
      <c r="F27" s="1"/>
    </row>
    <row r="28" spans="2:6" x14ac:dyDescent="0.25">
      <c r="B28" s="1"/>
      <c r="C28" s="1"/>
      <c r="D28" s="1"/>
      <c r="E28" s="1"/>
      <c r="F28" s="1"/>
    </row>
    <row r="29" spans="2:6" x14ac:dyDescent="0.25">
      <c r="B29" s="1"/>
      <c r="C29" s="1"/>
      <c r="D29" s="1"/>
      <c r="E29" s="5">
        <f>SUM(E26:E27)</f>
        <v>3.56</v>
      </c>
      <c r="F29" s="5" t="s">
        <v>48</v>
      </c>
    </row>
    <row r="31" spans="2:6" x14ac:dyDescent="0.25">
      <c r="B31" s="6" t="s">
        <v>59</v>
      </c>
    </row>
    <row r="32" spans="2:6" x14ac:dyDescent="0.25">
      <c r="B32" s="1">
        <v>0.45</v>
      </c>
      <c r="C32" s="1">
        <v>0.2</v>
      </c>
      <c r="D32" s="1">
        <v>4</v>
      </c>
      <c r="E32" s="1">
        <f>+B32*C32*D32</f>
        <v>0.36000000000000004</v>
      </c>
      <c r="F32" s="1"/>
    </row>
    <row r="33" spans="2:6" x14ac:dyDescent="0.25">
      <c r="B33" s="1">
        <v>1.2</v>
      </c>
      <c r="C33" s="1">
        <v>2.5</v>
      </c>
      <c r="D33" s="1">
        <v>1</v>
      </c>
      <c r="E33" s="1">
        <f>+B33*C33*D33</f>
        <v>3</v>
      </c>
      <c r="F33" s="1"/>
    </row>
    <row r="34" spans="2:6" x14ac:dyDescent="0.25">
      <c r="B34" s="1"/>
      <c r="C34" s="1"/>
      <c r="D34" s="1"/>
      <c r="E34" s="1"/>
      <c r="F34" s="1"/>
    </row>
    <row r="35" spans="2:6" x14ac:dyDescent="0.25">
      <c r="B35" s="1"/>
      <c r="C35" s="1"/>
      <c r="D35" s="1"/>
      <c r="E35" s="5">
        <f>SUM(E32:E33)</f>
        <v>3.36</v>
      </c>
      <c r="F35" s="5" t="s">
        <v>48</v>
      </c>
    </row>
    <row r="39" spans="2:6" x14ac:dyDescent="0.25">
      <c r="B39" s="6" t="s">
        <v>63</v>
      </c>
    </row>
    <row r="40" spans="2:6" x14ac:dyDescent="0.25">
      <c r="B40" t="s">
        <v>64</v>
      </c>
      <c r="C40" s="1">
        <v>16.440000000000001</v>
      </c>
      <c r="D40" s="1">
        <v>0.1</v>
      </c>
      <c r="E40" s="1">
        <f>+D40*C40</f>
        <v>1.6440000000000001</v>
      </c>
    </row>
    <row r="41" spans="2:6" x14ac:dyDescent="0.25">
      <c r="B41" t="s">
        <v>65</v>
      </c>
      <c r="C41">
        <v>25.86</v>
      </c>
      <c r="D41" s="1">
        <v>0.1</v>
      </c>
      <c r="E41" s="1">
        <f t="shared" ref="E41:E42" si="0">+D41*C41</f>
        <v>2.5860000000000003</v>
      </c>
    </row>
    <row r="42" spans="2:6" x14ac:dyDescent="0.25">
      <c r="B42" t="s">
        <v>66</v>
      </c>
      <c r="C42">
        <v>4.16</v>
      </c>
      <c r="D42" s="1">
        <v>0.1</v>
      </c>
      <c r="E42" s="1">
        <f t="shared" si="0"/>
        <v>0.41600000000000004</v>
      </c>
    </row>
    <row r="43" spans="2:6" x14ac:dyDescent="0.25">
      <c r="E43" s="19">
        <f>SUM(E40:E42)</f>
        <v>4.6460000000000008</v>
      </c>
      <c r="F43" s="6" t="s">
        <v>48</v>
      </c>
    </row>
    <row r="47" spans="2:6" x14ac:dyDescent="0.25">
      <c r="B47" t="s">
        <v>73</v>
      </c>
    </row>
    <row r="49" spans="2:6" x14ac:dyDescent="0.25">
      <c r="B49" t="s">
        <v>74</v>
      </c>
      <c r="C49">
        <v>1</v>
      </c>
      <c r="D49">
        <v>48.75</v>
      </c>
      <c r="E49">
        <f>+D49*C49</f>
        <v>48.75</v>
      </c>
    </row>
    <row r="50" spans="2:6" x14ac:dyDescent="0.25">
      <c r="B50" t="s">
        <v>75</v>
      </c>
      <c r="C50">
        <v>1</v>
      </c>
      <c r="D50">
        <v>44.17</v>
      </c>
      <c r="E50">
        <f t="shared" ref="E50:E57" si="1">+D50*C50</f>
        <v>44.17</v>
      </c>
    </row>
    <row r="51" spans="2:6" x14ac:dyDescent="0.25">
      <c r="B51" t="s">
        <v>76</v>
      </c>
      <c r="C51">
        <v>1</v>
      </c>
      <c r="D51">
        <v>43.41</v>
      </c>
      <c r="E51">
        <f t="shared" si="1"/>
        <v>43.41</v>
      </c>
    </row>
    <row r="52" spans="2:6" x14ac:dyDescent="0.25">
      <c r="B52" t="s">
        <v>77</v>
      </c>
      <c r="C52">
        <v>1</v>
      </c>
      <c r="D52">
        <v>39.01</v>
      </c>
      <c r="E52">
        <f t="shared" si="1"/>
        <v>39.01</v>
      </c>
    </row>
    <row r="53" spans="2:6" x14ac:dyDescent="0.25">
      <c r="B53" t="s">
        <v>78</v>
      </c>
      <c r="C53">
        <v>1</v>
      </c>
      <c r="D53">
        <v>38.26</v>
      </c>
      <c r="E53">
        <f t="shared" si="1"/>
        <v>38.26</v>
      </c>
    </row>
    <row r="54" spans="2:6" x14ac:dyDescent="0.25">
      <c r="B54" t="s">
        <v>79</v>
      </c>
      <c r="C54">
        <v>1</v>
      </c>
      <c r="D54">
        <v>29.46</v>
      </c>
      <c r="E54">
        <f t="shared" si="1"/>
        <v>29.46</v>
      </c>
    </row>
    <row r="55" spans="2:6" x14ac:dyDescent="0.25">
      <c r="B55" t="s">
        <v>80</v>
      </c>
      <c r="C55">
        <v>1</v>
      </c>
      <c r="D55">
        <v>28.71</v>
      </c>
      <c r="E55">
        <f t="shared" si="1"/>
        <v>28.71</v>
      </c>
    </row>
    <row r="56" spans="2:6" x14ac:dyDescent="0.25">
      <c r="B56" t="s">
        <v>81</v>
      </c>
      <c r="C56">
        <v>1</v>
      </c>
      <c r="D56">
        <v>19.91</v>
      </c>
      <c r="E56">
        <f t="shared" si="1"/>
        <v>19.91</v>
      </c>
    </row>
    <row r="57" spans="2:6" x14ac:dyDescent="0.25">
      <c r="B57" t="s">
        <v>82</v>
      </c>
      <c r="C57">
        <v>1</v>
      </c>
      <c r="D57">
        <v>19.16</v>
      </c>
      <c r="E57">
        <f t="shared" si="1"/>
        <v>19.16</v>
      </c>
    </row>
    <row r="58" spans="2:6" x14ac:dyDescent="0.25">
      <c r="B58" t="s">
        <v>83</v>
      </c>
      <c r="C58">
        <v>3.04</v>
      </c>
      <c r="D58">
        <v>4</v>
      </c>
      <c r="E58">
        <f>+D58*C58</f>
        <v>12.16</v>
      </c>
    </row>
    <row r="59" spans="2:6" x14ac:dyDescent="0.25">
      <c r="B59" t="s">
        <v>83</v>
      </c>
      <c r="C59">
        <v>2.2000000000000002</v>
      </c>
      <c r="D59">
        <v>8</v>
      </c>
      <c r="E59">
        <f t="shared" ref="E59:E60" si="2">+D59*C59</f>
        <v>17.600000000000001</v>
      </c>
    </row>
    <row r="60" spans="2:6" x14ac:dyDescent="0.25">
      <c r="B60" t="s">
        <v>83</v>
      </c>
      <c r="C60">
        <v>4.83</v>
      </c>
      <c r="D60">
        <v>2</v>
      </c>
      <c r="E60">
        <f t="shared" si="2"/>
        <v>9.66</v>
      </c>
    </row>
    <row r="62" spans="2:6" x14ac:dyDescent="0.25">
      <c r="D62" s="6"/>
      <c r="E62" s="6">
        <f>SUM(E49:E61)</f>
        <v>350.2600000000001</v>
      </c>
      <c r="F62" s="6" t="s">
        <v>67</v>
      </c>
    </row>
    <row r="63" spans="2:6" x14ac:dyDescent="0.25">
      <c r="D63" s="6" t="s">
        <v>64</v>
      </c>
      <c r="E63" s="19">
        <f>-C40</f>
        <v>-16.440000000000001</v>
      </c>
    </row>
    <row r="64" spans="2:6" x14ac:dyDescent="0.25">
      <c r="D64" s="6"/>
      <c r="E64" s="6">
        <f>SUM(E62:E63)</f>
        <v>333.82000000000011</v>
      </c>
      <c r="F64" t="s">
        <v>67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45"/>
  <sheetViews>
    <sheetView topLeftCell="A22" zoomScale="130" zoomScaleNormal="130" workbookViewId="0">
      <selection activeCell="M24" sqref="M24"/>
    </sheetView>
  </sheetViews>
  <sheetFormatPr defaultRowHeight="15" x14ac:dyDescent="0.25"/>
  <cols>
    <col min="10" max="10" width="9.140625" style="1"/>
  </cols>
  <sheetData>
    <row r="3" spans="2:10" x14ac:dyDescent="0.25">
      <c r="B3" s="6" t="s">
        <v>47</v>
      </c>
    </row>
    <row r="4" spans="2:10" x14ac:dyDescent="0.25">
      <c r="B4" s="1">
        <v>1</v>
      </c>
      <c r="C4" s="1">
        <v>1</v>
      </c>
      <c r="D4" s="1">
        <v>0.2</v>
      </c>
      <c r="E4" s="1">
        <v>4</v>
      </c>
      <c r="F4" s="1">
        <f>+B4*C4*E4*D4</f>
        <v>0.8</v>
      </c>
      <c r="G4" s="1"/>
      <c r="I4">
        <v>0.05</v>
      </c>
      <c r="J4" s="1">
        <f>+B4*C4*E4*I4</f>
        <v>0.2</v>
      </c>
    </row>
    <row r="5" spans="2:10" x14ac:dyDescent="0.25">
      <c r="B5" s="15">
        <v>5.6899999999999999E-2</v>
      </c>
      <c r="C5" s="1">
        <v>1.5</v>
      </c>
      <c r="D5" s="1"/>
      <c r="E5" s="1">
        <v>1</v>
      </c>
      <c r="F5" s="1">
        <f>+B5*C5*E5</f>
        <v>8.5349999999999995E-2</v>
      </c>
      <c r="G5" s="1"/>
    </row>
    <row r="6" spans="2:10" x14ac:dyDescent="0.25">
      <c r="B6" s="1"/>
      <c r="C6" s="1"/>
      <c r="D6" s="1"/>
      <c r="E6" s="1"/>
      <c r="F6" s="5">
        <f>SUM(F4:F5)</f>
        <v>0.88535000000000008</v>
      </c>
      <c r="G6" s="5" t="s">
        <v>58</v>
      </c>
    </row>
    <row r="8" spans="2:10" x14ac:dyDescent="0.25">
      <c r="B8" s="6" t="s">
        <v>49</v>
      </c>
    </row>
    <row r="9" spans="2:10" x14ac:dyDescent="0.25">
      <c r="B9" s="1">
        <v>1</v>
      </c>
      <c r="C9" s="1">
        <v>1</v>
      </c>
      <c r="D9" s="1">
        <v>0.2</v>
      </c>
      <c r="E9" s="1">
        <v>4</v>
      </c>
      <c r="F9" s="1">
        <f>+B9*C9*E9*D9</f>
        <v>0.8</v>
      </c>
      <c r="G9" s="1"/>
      <c r="I9">
        <v>0.05</v>
      </c>
      <c r="J9" s="1">
        <f>+B9*C9*E9*I9</f>
        <v>0.2</v>
      </c>
    </row>
    <row r="10" spans="2:10" x14ac:dyDescent="0.25">
      <c r="B10" s="14">
        <v>4.8000000000000001E-2</v>
      </c>
      <c r="C10" s="1">
        <v>1.5</v>
      </c>
      <c r="D10" s="1"/>
      <c r="E10" s="1">
        <v>1</v>
      </c>
      <c r="F10" s="1">
        <f>+B10*C10*E10</f>
        <v>7.2000000000000008E-2</v>
      </c>
      <c r="G10" s="1"/>
    </row>
    <row r="11" spans="2:10" x14ac:dyDescent="0.25">
      <c r="B11" s="1"/>
      <c r="C11" s="1"/>
      <c r="D11" s="1"/>
      <c r="E11" s="1"/>
      <c r="F11" s="5">
        <f>SUM(F9:F10)</f>
        <v>0.87200000000000011</v>
      </c>
      <c r="G11" s="5" t="s">
        <v>58</v>
      </c>
    </row>
    <row r="13" spans="2:10" x14ac:dyDescent="0.25">
      <c r="B13" s="6" t="s">
        <v>50</v>
      </c>
    </row>
    <row r="14" spans="2:10" x14ac:dyDescent="0.25">
      <c r="B14" s="1">
        <v>1</v>
      </c>
      <c r="C14" s="1">
        <v>1</v>
      </c>
      <c r="D14" s="1">
        <v>0.2</v>
      </c>
      <c r="E14" s="1">
        <v>4</v>
      </c>
      <c r="F14" s="1">
        <f>+B14*C14*E14*D14</f>
        <v>0.8</v>
      </c>
      <c r="G14" s="1"/>
      <c r="I14">
        <v>0.05</v>
      </c>
      <c r="J14" s="1">
        <f>+B14*C14*E14*I14</f>
        <v>0.2</v>
      </c>
    </row>
    <row r="15" spans="2:10" x14ac:dyDescent="0.25">
      <c r="B15" s="14">
        <f>576/100/100</f>
        <v>5.7599999999999998E-2</v>
      </c>
      <c r="C15" s="1">
        <v>1.5</v>
      </c>
      <c r="D15" s="1"/>
      <c r="E15" s="1">
        <v>1</v>
      </c>
      <c r="F15" s="1">
        <f>+B15*C15*E15</f>
        <v>8.6400000000000005E-2</v>
      </c>
      <c r="G15" s="1"/>
    </row>
    <row r="16" spans="2:10" x14ac:dyDescent="0.25">
      <c r="B16" s="1"/>
      <c r="C16" s="1"/>
      <c r="D16" s="1"/>
      <c r="E16" s="1"/>
      <c r="F16" s="5">
        <f>SUM(F14:F15)</f>
        <v>0.88640000000000008</v>
      </c>
      <c r="G16" s="5" t="s">
        <v>58</v>
      </c>
    </row>
    <row r="19" spans="2:10" x14ac:dyDescent="0.25">
      <c r="B19" s="6" t="s">
        <v>51</v>
      </c>
    </row>
    <row r="20" spans="2:10" x14ac:dyDescent="0.25">
      <c r="B20" s="1">
        <v>0.45</v>
      </c>
      <c r="C20" s="1">
        <v>0.45</v>
      </c>
      <c r="D20" s="1">
        <v>0.2</v>
      </c>
      <c r="E20" s="1">
        <v>4</v>
      </c>
      <c r="F20" s="1">
        <f>+B20*C20*E20*D20</f>
        <v>0.16200000000000003</v>
      </c>
      <c r="G20" s="1"/>
      <c r="I20">
        <v>0.05</v>
      </c>
      <c r="J20" s="1">
        <f>+B20*C20*E20*I20</f>
        <v>4.0500000000000008E-2</v>
      </c>
    </row>
    <row r="21" spans="2:10" x14ac:dyDescent="0.25">
      <c r="B21" s="15">
        <v>5.6899999999999999E-2</v>
      </c>
      <c r="C21" s="1">
        <v>2.5</v>
      </c>
      <c r="D21" s="1"/>
      <c r="E21" s="1">
        <v>1</v>
      </c>
      <c r="F21" s="1">
        <f>+B21*C21*E21</f>
        <v>0.14224999999999999</v>
      </c>
      <c r="G21" s="1"/>
    </row>
    <row r="22" spans="2:10" x14ac:dyDescent="0.25">
      <c r="B22" s="15">
        <f>314/100/100</f>
        <v>3.1400000000000004E-2</v>
      </c>
      <c r="C22" s="1">
        <v>1.5</v>
      </c>
      <c r="D22" s="1"/>
      <c r="E22" s="1"/>
      <c r="F22" s="1">
        <f>+C22*B22</f>
        <v>4.7100000000000003E-2</v>
      </c>
      <c r="G22" s="1"/>
    </row>
    <row r="23" spans="2:10" x14ac:dyDescent="0.25">
      <c r="B23" s="1"/>
      <c r="C23" s="1"/>
      <c r="D23" s="1"/>
      <c r="E23" s="1"/>
      <c r="F23" s="5">
        <f>SUM(F20:F22)</f>
        <v>0.35135000000000005</v>
      </c>
      <c r="G23" s="5" t="s">
        <v>58</v>
      </c>
    </row>
    <row r="25" spans="2:10" x14ac:dyDescent="0.25">
      <c r="B25" s="6" t="s">
        <v>52</v>
      </c>
    </row>
    <row r="26" spans="2:10" x14ac:dyDescent="0.25">
      <c r="B26" s="1">
        <v>0.45</v>
      </c>
      <c r="C26" s="1">
        <v>0.45</v>
      </c>
      <c r="D26" s="1">
        <v>0.2</v>
      </c>
      <c r="E26" s="1">
        <v>4</v>
      </c>
      <c r="F26" s="1">
        <f>+B26*C26*E26*D26</f>
        <v>0.16200000000000003</v>
      </c>
      <c r="G26" s="1"/>
      <c r="I26">
        <v>0.05</v>
      </c>
      <c r="J26" s="1">
        <f>+B26*C26*E26*I26</f>
        <v>4.0500000000000008E-2</v>
      </c>
    </row>
    <row r="27" spans="2:10" x14ac:dyDescent="0.25">
      <c r="B27" s="14">
        <v>4.8000000000000001E-2</v>
      </c>
      <c r="C27" s="1">
        <v>2.5</v>
      </c>
      <c r="D27" s="1"/>
      <c r="E27" s="1">
        <v>1</v>
      </c>
      <c r="F27" s="1">
        <f>+B27*C27*E27</f>
        <v>0.12</v>
      </c>
      <c r="G27" s="1"/>
    </row>
    <row r="28" spans="2:10" x14ac:dyDescent="0.25">
      <c r="B28" s="15">
        <f>314/100/100</f>
        <v>3.1400000000000004E-2</v>
      </c>
      <c r="C28" s="1">
        <v>1.5</v>
      </c>
      <c r="D28" s="1"/>
      <c r="E28" s="1"/>
      <c r="F28" s="1">
        <f>+C28*B28</f>
        <v>4.7100000000000003E-2</v>
      </c>
      <c r="G28" s="1"/>
    </row>
    <row r="29" spans="2:10" x14ac:dyDescent="0.25">
      <c r="B29" s="1"/>
      <c r="C29" s="1"/>
      <c r="D29" s="1"/>
      <c r="E29" s="1"/>
      <c r="F29" s="5">
        <f>SUM(F26:F28)</f>
        <v>0.32910000000000006</v>
      </c>
      <c r="G29" s="5" t="s">
        <v>58</v>
      </c>
    </row>
    <row r="31" spans="2:10" x14ac:dyDescent="0.25">
      <c r="B31" s="6" t="s">
        <v>59</v>
      </c>
    </row>
    <row r="32" spans="2:10" x14ac:dyDescent="0.25">
      <c r="B32" s="1">
        <v>0.45</v>
      </c>
      <c r="C32" s="1">
        <v>0.45</v>
      </c>
      <c r="D32" s="1">
        <v>0.2</v>
      </c>
      <c r="E32" s="1">
        <v>4</v>
      </c>
      <c r="F32" s="1">
        <f>+B32*C32*E32*D32</f>
        <v>0.16200000000000003</v>
      </c>
      <c r="G32" s="1"/>
      <c r="I32">
        <v>0.05</v>
      </c>
      <c r="J32" s="1">
        <f>+B32*C32*E32*I32</f>
        <v>4.0500000000000008E-2</v>
      </c>
    </row>
    <row r="33" spans="2:11" x14ac:dyDescent="0.25">
      <c r="B33" s="14">
        <f>576/100/100</f>
        <v>5.7599999999999998E-2</v>
      </c>
      <c r="C33" s="1">
        <v>2.5</v>
      </c>
      <c r="D33" s="1"/>
      <c r="E33" s="1">
        <v>1</v>
      </c>
      <c r="F33" s="1">
        <f>+B33*C33*E33</f>
        <v>0.14399999999999999</v>
      </c>
      <c r="G33" s="1"/>
    </row>
    <row r="34" spans="2:11" x14ac:dyDescent="0.25">
      <c r="B34" s="15">
        <f>314/100/100</f>
        <v>3.1400000000000004E-2</v>
      </c>
      <c r="C34" s="1">
        <v>1.5</v>
      </c>
      <c r="D34" s="1"/>
      <c r="E34" s="1"/>
      <c r="F34" s="1">
        <f>+C34*B34</f>
        <v>4.7100000000000003E-2</v>
      </c>
      <c r="G34" s="1"/>
    </row>
    <row r="35" spans="2:11" x14ac:dyDescent="0.25">
      <c r="B35" s="1"/>
      <c r="C35" s="1"/>
      <c r="D35" s="1"/>
      <c r="E35" s="1"/>
      <c r="F35" s="5">
        <f>SUM(F32:F34)</f>
        <v>0.35310000000000008</v>
      </c>
      <c r="G35" s="5" t="s">
        <v>58</v>
      </c>
      <c r="I35" s="5"/>
    </row>
    <row r="36" spans="2:11" x14ac:dyDescent="0.25">
      <c r="J36" s="5">
        <f>SUM(J4:J35)</f>
        <v>0.72150000000000003</v>
      </c>
      <c r="K36" s="6" t="s">
        <v>108</v>
      </c>
    </row>
    <row r="38" spans="2:11" x14ac:dyDescent="0.25">
      <c r="B38" s="6" t="s">
        <v>63</v>
      </c>
    </row>
    <row r="40" spans="2:11" x14ac:dyDescent="0.25">
      <c r="B40" t="s">
        <v>61</v>
      </c>
    </row>
    <row r="41" spans="2:11" x14ac:dyDescent="0.25">
      <c r="B41" s="15">
        <v>3.141416</v>
      </c>
      <c r="C41" s="1">
        <f>(15.52/2)^2</f>
        <v>60.217599999999997</v>
      </c>
      <c r="D41" s="1">
        <f>+B41*C41</f>
        <v>189.16853212159998</v>
      </c>
      <c r="E41" t="s">
        <v>48</v>
      </c>
    </row>
    <row r="43" spans="2:11" x14ac:dyDescent="0.25">
      <c r="D43">
        <v>0.1</v>
      </c>
      <c r="E43" t="s">
        <v>67</v>
      </c>
    </row>
    <row r="45" spans="2:11" x14ac:dyDescent="0.25">
      <c r="D45" s="19">
        <f>+D43*D41</f>
        <v>18.916853212159999</v>
      </c>
      <c r="E45" s="6" t="s">
        <v>58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61"/>
  <sheetViews>
    <sheetView topLeftCell="A25" workbookViewId="0">
      <selection activeCell="M28" sqref="M28"/>
    </sheetView>
  </sheetViews>
  <sheetFormatPr defaultRowHeight="15" x14ac:dyDescent="0.25"/>
  <cols>
    <col min="3" max="4" width="16.7109375" customWidth="1"/>
    <col min="8" max="8" width="9.5703125" bestFit="1" customWidth="1"/>
    <col min="11" max="11" width="9.5703125" bestFit="1" customWidth="1"/>
  </cols>
  <sheetData>
    <row r="1" spans="3:11" x14ac:dyDescent="0.25">
      <c r="C1" s="68" t="s">
        <v>54</v>
      </c>
      <c r="D1" s="68"/>
      <c r="E1" s="68"/>
      <c r="F1" s="68"/>
      <c r="G1" s="68"/>
      <c r="H1" s="68"/>
      <c r="I1" s="21"/>
      <c r="J1" s="21"/>
    </row>
    <row r="2" spans="3:11" x14ac:dyDescent="0.25">
      <c r="C2" s="6" t="s">
        <v>88</v>
      </c>
    </row>
    <row r="3" spans="3:11" x14ac:dyDescent="0.25">
      <c r="C3" t="s">
        <v>87</v>
      </c>
      <c r="D3" s="1">
        <v>1.3</v>
      </c>
      <c r="E3">
        <v>1</v>
      </c>
      <c r="F3">
        <v>49.51</v>
      </c>
      <c r="G3">
        <f>+F3*E3</f>
        <v>49.51</v>
      </c>
      <c r="H3" s="9">
        <f>2*3.1416*(G3/2)*D3</f>
        <v>202.20280080000001</v>
      </c>
      <c r="K3" s="9"/>
    </row>
    <row r="4" spans="3:11" x14ac:dyDescent="0.25">
      <c r="C4" t="s">
        <v>74</v>
      </c>
      <c r="D4" s="1">
        <v>1.3</v>
      </c>
      <c r="E4">
        <v>1</v>
      </c>
      <c r="F4">
        <v>48.75</v>
      </c>
      <c r="G4">
        <f>+F4*E4</f>
        <v>48.75</v>
      </c>
      <c r="H4" s="9">
        <f t="shared" ref="H4:H12" si="0">2*3.1416*(G4/2)*D4</f>
        <v>199.09889999999999</v>
      </c>
      <c r="K4" s="9"/>
    </row>
    <row r="5" spans="3:11" x14ac:dyDescent="0.25">
      <c r="C5" t="s">
        <v>75</v>
      </c>
      <c r="D5" s="1">
        <v>1.93</v>
      </c>
      <c r="E5">
        <v>1</v>
      </c>
      <c r="F5">
        <v>44.17</v>
      </c>
      <c r="G5">
        <f t="shared" ref="G5:G12" si="1">+F5*E5</f>
        <v>44.17</v>
      </c>
      <c r="H5" s="9">
        <f t="shared" si="0"/>
        <v>267.81543096000001</v>
      </c>
      <c r="K5" s="9"/>
    </row>
    <row r="6" spans="3:11" x14ac:dyDescent="0.25">
      <c r="C6" t="s">
        <v>76</v>
      </c>
      <c r="D6" s="1">
        <v>1.93</v>
      </c>
      <c r="E6">
        <v>1</v>
      </c>
      <c r="F6">
        <v>43.41</v>
      </c>
      <c r="G6">
        <f t="shared" si="1"/>
        <v>43.41</v>
      </c>
      <c r="H6" s="9">
        <f t="shared" si="0"/>
        <v>263.20733207999996</v>
      </c>
      <c r="K6" s="9"/>
    </row>
    <row r="7" spans="3:11" x14ac:dyDescent="0.25">
      <c r="C7" t="s">
        <v>77</v>
      </c>
      <c r="D7" s="1">
        <v>2.4</v>
      </c>
      <c r="E7">
        <v>1</v>
      </c>
      <c r="F7">
        <v>39.01</v>
      </c>
      <c r="G7">
        <f t="shared" si="1"/>
        <v>39.01</v>
      </c>
      <c r="H7" s="9">
        <f t="shared" si="0"/>
        <v>294.12915839999999</v>
      </c>
      <c r="K7" s="9"/>
    </row>
    <row r="8" spans="3:11" x14ac:dyDescent="0.25">
      <c r="C8" t="s">
        <v>78</v>
      </c>
      <c r="D8" s="1">
        <v>2.4</v>
      </c>
      <c r="E8">
        <v>1</v>
      </c>
      <c r="F8">
        <v>38.26</v>
      </c>
      <c r="G8">
        <f t="shared" si="1"/>
        <v>38.26</v>
      </c>
      <c r="H8" s="9">
        <f t="shared" si="0"/>
        <v>288.4742784</v>
      </c>
      <c r="K8" s="9"/>
    </row>
    <row r="9" spans="3:11" x14ac:dyDescent="0.25">
      <c r="C9" t="s">
        <v>79</v>
      </c>
      <c r="D9" s="1">
        <v>2.75</v>
      </c>
      <c r="E9">
        <v>1</v>
      </c>
      <c r="F9">
        <v>29.46</v>
      </c>
      <c r="G9">
        <f t="shared" si="1"/>
        <v>29.46</v>
      </c>
      <c r="H9" s="9">
        <f t="shared" si="0"/>
        <v>254.51672400000001</v>
      </c>
      <c r="K9" s="9"/>
    </row>
    <row r="10" spans="3:11" x14ac:dyDescent="0.25">
      <c r="C10" t="s">
        <v>80</v>
      </c>
      <c r="D10" s="1">
        <v>2.75</v>
      </c>
      <c r="E10">
        <v>1</v>
      </c>
      <c r="F10">
        <v>28.71</v>
      </c>
      <c r="G10">
        <f t="shared" si="1"/>
        <v>28.71</v>
      </c>
      <c r="H10" s="9">
        <f t="shared" si="0"/>
        <v>248.03717399999999</v>
      </c>
      <c r="K10" s="9"/>
    </row>
    <row r="11" spans="3:11" x14ac:dyDescent="0.25">
      <c r="C11" t="s">
        <v>81</v>
      </c>
      <c r="D11" s="1">
        <v>2.87</v>
      </c>
      <c r="E11">
        <v>1</v>
      </c>
      <c r="F11">
        <v>19.91</v>
      </c>
      <c r="G11">
        <f t="shared" si="1"/>
        <v>19.91</v>
      </c>
      <c r="H11" s="9">
        <f t="shared" si="0"/>
        <v>179.51636472000001</v>
      </c>
      <c r="K11" s="9"/>
    </row>
    <row r="12" spans="3:11" x14ac:dyDescent="0.25">
      <c r="C12" t="s">
        <v>82</v>
      </c>
      <c r="D12" s="1">
        <v>2.87</v>
      </c>
      <c r="E12">
        <v>1</v>
      </c>
      <c r="F12">
        <v>19.16</v>
      </c>
      <c r="G12">
        <f t="shared" si="1"/>
        <v>19.16</v>
      </c>
      <c r="H12" s="9">
        <f t="shared" si="0"/>
        <v>172.75407072000002</v>
      </c>
      <c r="K12" s="9"/>
    </row>
    <row r="13" spans="3:11" x14ac:dyDescent="0.25">
      <c r="C13" t="s">
        <v>95</v>
      </c>
      <c r="D13" s="1">
        <v>2.25</v>
      </c>
      <c r="E13" s="1">
        <v>-16.440000000000001</v>
      </c>
      <c r="F13" s="1">
        <v>2</v>
      </c>
      <c r="G13" s="1"/>
      <c r="H13" s="1">
        <f>+D13*E13*F13</f>
        <v>-73.98</v>
      </c>
    </row>
    <row r="14" spans="3:11" x14ac:dyDescent="0.25">
      <c r="H14" s="12">
        <f>SUM(H3:H13)</f>
        <v>2295.7722340800001</v>
      </c>
      <c r="I14" s="11" t="s">
        <v>48</v>
      </c>
      <c r="K14" s="9"/>
    </row>
    <row r="15" spans="3:11" x14ac:dyDescent="0.25">
      <c r="C15" s="6" t="s">
        <v>89</v>
      </c>
    </row>
    <row r="16" spans="3:11" x14ac:dyDescent="0.25">
      <c r="C16" t="s">
        <v>90</v>
      </c>
      <c r="D16" s="1">
        <v>0.12</v>
      </c>
      <c r="E16" s="1">
        <f>(+G3+G4)/2</f>
        <v>49.129999999999995</v>
      </c>
      <c r="F16">
        <v>1</v>
      </c>
      <c r="G16" s="9">
        <f>+D16*E16*F16</f>
        <v>5.8955999999999991</v>
      </c>
    </row>
    <row r="17" spans="3:8" x14ac:dyDescent="0.25">
      <c r="C17" t="s">
        <v>91</v>
      </c>
      <c r="D17" s="1">
        <v>0.12</v>
      </c>
      <c r="E17" s="1">
        <f t="shared" ref="E17:E20" si="2">(+G4+G5)/2</f>
        <v>46.46</v>
      </c>
      <c r="F17">
        <v>1</v>
      </c>
      <c r="G17" s="9">
        <f t="shared" ref="G17:G21" si="3">+D17*E17*F17</f>
        <v>5.5751999999999997</v>
      </c>
    </row>
    <row r="18" spans="3:8" x14ac:dyDescent="0.25">
      <c r="C18" t="s">
        <v>92</v>
      </c>
      <c r="D18" s="1">
        <v>0.12</v>
      </c>
      <c r="E18" s="1">
        <f t="shared" si="2"/>
        <v>43.79</v>
      </c>
      <c r="F18" s="6">
        <v>1</v>
      </c>
      <c r="G18" s="9">
        <f t="shared" si="3"/>
        <v>5.2547999999999995</v>
      </c>
      <c r="H18" s="6"/>
    </row>
    <row r="19" spans="3:8" x14ac:dyDescent="0.25">
      <c r="C19" t="s">
        <v>93</v>
      </c>
      <c r="D19" s="1">
        <v>0.12</v>
      </c>
      <c r="E19" s="1">
        <f t="shared" si="2"/>
        <v>41.209999999999994</v>
      </c>
      <c r="F19" s="6">
        <v>1</v>
      </c>
      <c r="G19" s="9">
        <f t="shared" si="3"/>
        <v>4.9451999999999989</v>
      </c>
    </row>
    <row r="20" spans="3:8" x14ac:dyDescent="0.25">
      <c r="C20" t="s">
        <v>94</v>
      </c>
      <c r="D20" s="1">
        <v>0.12</v>
      </c>
      <c r="E20" s="1">
        <f t="shared" si="2"/>
        <v>38.634999999999998</v>
      </c>
      <c r="F20" s="6">
        <v>1</v>
      </c>
      <c r="G20" s="9">
        <f t="shared" si="3"/>
        <v>4.6361999999999997</v>
      </c>
    </row>
    <row r="21" spans="3:8" x14ac:dyDescent="0.25">
      <c r="C21" t="s">
        <v>95</v>
      </c>
      <c r="D21" s="1">
        <v>0.12</v>
      </c>
      <c r="E21">
        <v>-16.440000000000001</v>
      </c>
      <c r="F21" s="6">
        <v>1</v>
      </c>
      <c r="G21" s="9">
        <f t="shared" si="3"/>
        <v>-1.9728000000000001</v>
      </c>
    </row>
    <row r="22" spans="3:8" x14ac:dyDescent="0.25">
      <c r="G22" s="20">
        <f>SUM(G16:G21)</f>
        <v>24.334199999999999</v>
      </c>
      <c r="H22" s="21" t="s">
        <v>48</v>
      </c>
    </row>
    <row r="25" spans="3:8" x14ac:dyDescent="0.25">
      <c r="C25" s="68" t="s">
        <v>96</v>
      </c>
      <c r="D25" s="68"/>
      <c r="E25" s="68"/>
      <c r="F25" s="68"/>
      <c r="G25" s="68"/>
      <c r="H25" s="68"/>
    </row>
    <row r="26" spans="3:8" x14ac:dyDescent="0.25">
      <c r="C26" s="6" t="s">
        <v>88</v>
      </c>
    </row>
    <row r="27" spans="3:8" x14ac:dyDescent="0.25">
      <c r="C27" t="s">
        <v>87</v>
      </c>
      <c r="D27" s="1">
        <v>1</v>
      </c>
      <c r="E27">
        <v>1</v>
      </c>
      <c r="F27">
        <v>49.51</v>
      </c>
      <c r="G27">
        <f>+F27*E27</f>
        <v>49.51</v>
      </c>
      <c r="H27" s="9">
        <f>2*3.1416*G27/2*D27</f>
        <v>155.540616</v>
      </c>
    </row>
    <row r="28" spans="3:8" x14ac:dyDescent="0.25">
      <c r="C28" t="s">
        <v>74</v>
      </c>
      <c r="D28" s="1">
        <v>1</v>
      </c>
      <c r="E28">
        <v>1</v>
      </c>
      <c r="F28">
        <v>48.75</v>
      </c>
      <c r="G28">
        <f>+F28*E28</f>
        <v>48.75</v>
      </c>
      <c r="H28" s="9">
        <f t="shared" ref="H28:H36" si="4">2*3.1416*G28/2*D28</f>
        <v>153.15299999999999</v>
      </c>
    </row>
    <row r="29" spans="3:8" x14ac:dyDescent="0.25">
      <c r="C29" t="s">
        <v>75</v>
      </c>
      <c r="D29" s="1">
        <v>1</v>
      </c>
      <c r="E29">
        <v>1</v>
      </c>
      <c r="F29">
        <v>44.17</v>
      </c>
      <c r="G29">
        <f t="shared" ref="G29:G36" si="5">+F29*E29</f>
        <v>44.17</v>
      </c>
      <c r="H29" s="9">
        <f t="shared" si="4"/>
        <v>138.76447200000001</v>
      </c>
    </row>
    <row r="30" spans="3:8" x14ac:dyDescent="0.25">
      <c r="C30" t="s">
        <v>76</v>
      </c>
      <c r="D30" s="1">
        <v>1</v>
      </c>
      <c r="E30">
        <v>1</v>
      </c>
      <c r="F30">
        <v>43.41</v>
      </c>
      <c r="G30">
        <f t="shared" si="5"/>
        <v>43.41</v>
      </c>
      <c r="H30" s="9">
        <f t="shared" si="4"/>
        <v>136.37685599999998</v>
      </c>
    </row>
    <row r="31" spans="3:8" x14ac:dyDescent="0.25">
      <c r="C31" t="s">
        <v>77</v>
      </c>
      <c r="D31" s="1">
        <v>1</v>
      </c>
      <c r="E31">
        <v>1</v>
      </c>
      <c r="F31">
        <v>39.01</v>
      </c>
      <c r="G31">
        <f t="shared" si="5"/>
        <v>39.01</v>
      </c>
      <c r="H31" s="9">
        <f t="shared" si="4"/>
        <v>122.553816</v>
      </c>
    </row>
    <row r="32" spans="3:8" x14ac:dyDescent="0.25">
      <c r="C32" t="s">
        <v>78</v>
      </c>
      <c r="D32" s="1">
        <v>1</v>
      </c>
      <c r="E32">
        <v>1</v>
      </c>
      <c r="F32">
        <v>38.26</v>
      </c>
      <c r="G32">
        <f t="shared" si="5"/>
        <v>38.26</v>
      </c>
      <c r="H32" s="9">
        <f t="shared" si="4"/>
        <v>120.197616</v>
      </c>
    </row>
    <row r="33" spans="3:9" x14ac:dyDescent="0.25">
      <c r="C33" t="s">
        <v>79</v>
      </c>
      <c r="D33" s="1">
        <v>1</v>
      </c>
      <c r="E33">
        <v>1</v>
      </c>
      <c r="F33">
        <v>29.46</v>
      </c>
      <c r="G33">
        <f t="shared" si="5"/>
        <v>29.46</v>
      </c>
      <c r="H33" s="9">
        <f t="shared" si="4"/>
        <v>92.551535999999999</v>
      </c>
    </row>
    <row r="34" spans="3:9" x14ac:dyDescent="0.25">
      <c r="C34" t="s">
        <v>80</v>
      </c>
      <c r="D34" s="1">
        <v>1</v>
      </c>
      <c r="E34">
        <v>1</v>
      </c>
      <c r="F34">
        <v>28.71</v>
      </c>
      <c r="G34">
        <f t="shared" si="5"/>
        <v>28.71</v>
      </c>
      <c r="H34" s="9">
        <f t="shared" si="4"/>
        <v>90.195335999999998</v>
      </c>
    </row>
    <row r="35" spans="3:9" x14ac:dyDescent="0.25">
      <c r="C35" t="s">
        <v>81</v>
      </c>
      <c r="D35" s="1">
        <v>1</v>
      </c>
      <c r="E35">
        <v>1</v>
      </c>
      <c r="F35">
        <v>19.91</v>
      </c>
      <c r="G35">
        <f t="shared" si="5"/>
        <v>19.91</v>
      </c>
      <c r="H35" s="9">
        <f t="shared" si="4"/>
        <v>62.549256</v>
      </c>
    </row>
    <row r="36" spans="3:9" x14ac:dyDescent="0.25">
      <c r="C36" t="s">
        <v>82</v>
      </c>
      <c r="D36" s="1">
        <v>1</v>
      </c>
      <c r="E36">
        <v>1</v>
      </c>
      <c r="F36">
        <v>19.16</v>
      </c>
      <c r="G36">
        <f t="shared" si="5"/>
        <v>19.16</v>
      </c>
      <c r="H36" s="9">
        <f t="shared" si="4"/>
        <v>60.193055999999999</v>
      </c>
    </row>
    <row r="37" spans="3:9" x14ac:dyDescent="0.25">
      <c r="C37" t="s">
        <v>95</v>
      </c>
      <c r="D37" s="1">
        <v>1</v>
      </c>
      <c r="E37" s="1">
        <v>-16.440000000000001</v>
      </c>
      <c r="F37" s="1">
        <v>2</v>
      </c>
      <c r="G37" s="1"/>
      <c r="H37" s="1">
        <f>+D37*E37*F37</f>
        <v>-32.880000000000003</v>
      </c>
    </row>
    <row r="38" spans="3:9" x14ac:dyDescent="0.25">
      <c r="H38" s="12">
        <f>SUM(H27:H37)</f>
        <v>1099.1955599999999</v>
      </c>
      <c r="I38" s="11" t="s">
        <v>48</v>
      </c>
    </row>
    <row r="40" spans="3:9" x14ac:dyDescent="0.25">
      <c r="C40" s="68" t="s">
        <v>97</v>
      </c>
      <c r="D40" s="68"/>
      <c r="E40" s="68"/>
      <c r="F40" s="68"/>
      <c r="G40" s="68"/>
      <c r="H40" s="68"/>
    </row>
    <row r="41" spans="3:9" x14ac:dyDescent="0.25">
      <c r="C41" s="6" t="s">
        <v>88</v>
      </c>
    </row>
    <row r="42" spans="3:9" x14ac:dyDescent="0.25">
      <c r="C42" t="s">
        <v>87</v>
      </c>
      <c r="D42" s="1">
        <f>+D3-D27</f>
        <v>0.30000000000000004</v>
      </c>
      <c r="E42">
        <v>1</v>
      </c>
      <c r="F42">
        <v>49.51</v>
      </c>
      <c r="G42">
        <f>+F42*E42</f>
        <v>49.51</v>
      </c>
      <c r="H42" s="9">
        <f>2*3.1416*G42/2*D42</f>
        <v>46.662184800000006</v>
      </c>
    </row>
    <row r="43" spans="3:9" x14ac:dyDescent="0.25">
      <c r="C43" t="s">
        <v>74</v>
      </c>
      <c r="D43" s="1">
        <f t="shared" ref="D43:D52" si="6">+D4-D28</f>
        <v>0.30000000000000004</v>
      </c>
      <c r="E43">
        <v>1</v>
      </c>
      <c r="F43">
        <v>48.75</v>
      </c>
      <c r="G43">
        <f>+F43*E43</f>
        <v>48.75</v>
      </c>
      <c r="H43" s="9">
        <f t="shared" ref="H43:H51" si="7">2*3.1416*G43/2*D43</f>
        <v>45.945900000000002</v>
      </c>
    </row>
    <row r="44" spans="3:9" x14ac:dyDescent="0.25">
      <c r="C44" t="s">
        <v>75</v>
      </c>
      <c r="D44" s="1">
        <f t="shared" si="6"/>
        <v>0.92999999999999994</v>
      </c>
      <c r="E44">
        <v>1</v>
      </c>
      <c r="F44">
        <v>44.17</v>
      </c>
      <c r="G44">
        <f t="shared" ref="G44:G51" si="8">+F44*E44</f>
        <v>44.17</v>
      </c>
      <c r="H44" s="9">
        <f t="shared" si="7"/>
        <v>129.05095896</v>
      </c>
    </row>
    <row r="45" spans="3:9" x14ac:dyDescent="0.25">
      <c r="C45" t="s">
        <v>76</v>
      </c>
      <c r="D45" s="1">
        <f t="shared" si="6"/>
        <v>0.92999999999999994</v>
      </c>
      <c r="E45">
        <v>1</v>
      </c>
      <c r="F45">
        <v>43.41</v>
      </c>
      <c r="G45">
        <f t="shared" si="8"/>
        <v>43.41</v>
      </c>
      <c r="H45" s="9">
        <f t="shared" si="7"/>
        <v>126.83047607999997</v>
      </c>
    </row>
    <row r="46" spans="3:9" x14ac:dyDescent="0.25">
      <c r="C46" t="s">
        <v>77</v>
      </c>
      <c r="D46" s="1">
        <f t="shared" si="6"/>
        <v>1.4</v>
      </c>
      <c r="E46">
        <v>1</v>
      </c>
      <c r="F46">
        <v>39.01</v>
      </c>
      <c r="G46">
        <f t="shared" si="8"/>
        <v>39.01</v>
      </c>
      <c r="H46" s="9">
        <f t="shared" si="7"/>
        <v>171.57534239999998</v>
      </c>
    </row>
    <row r="47" spans="3:9" x14ac:dyDescent="0.25">
      <c r="C47" t="s">
        <v>78</v>
      </c>
      <c r="D47" s="1">
        <f t="shared" si="6"/>
        <v>1.4</v>
      </c>
      <c r="E47">
        <v>1</v>
      </c>
      <c r="F47">
        <v>38.26</v>
      </c>
      <c r="G47">
        <f t="shared" si="8"/>
        <v>38.26</v>
      </c>
      <c r="H47" s="9">
        <f t="shared" si="7"/>
        <v>168.27666239999999</v>
      </c>
    </row>
    <row r="48" spans="3:9" x14ac:dyDescent="0.25">
      <c r="C48" t="s">
        <v>79</v>
      </c>
      <c r="D48" s="1">
        <f t="shared" si="6"/>
        <v>1.75</v>
      </c>
      <c r="E48">
        <v>1</v>
      </c>
      <c r="F48">
        <v>29.46</v>
      </c>
      <c r="G48">
        <f t="shared" si="8"/>
        <v>29.46</v>
      </c>
      <c r="H48" s="9">
        <f t="shared" si="7"/>
        <v>161.96518800000001</v>
      </c>
    </row>
    <row r="49" spans="3:9" x14ac:dyDescent="0.25">
      <c r="C49" t="s">
        <v>80</v>
      </c>
      <c r="D49" s="1">
        <f t="shared" si="6"/>
        <v>1.75</v>
      </c>
      <c r="E49">
        <v>1</v>
      </c>
      <c r="F49">
        <v>28.71</v>
      </c>
      <c r="G49">
        <f t="shared" si="8"/>
        <v>28.71</v>
      </c>
      <c r="H49" s="9">
        <f t="shared" si="7"/>
        <v>157.841838</v>
      </c>
    </row>
    <row r="50" spans="3:9" x14ac:dyDescent="0.25">
      <c r="C50" t="s">
        <v>81</v>
      </c>
      <c r="D50" s="1">
        <f t="shared" si="6"/>
        <v>1.87</v>
      </c>
      <c r="E50">
        <v>1</v>
      </c>
      <c r="F50">
        <v>19.91</v>
      </c>
      <c r="G50">
        <f t="shared" si="8"/>
        <v>19.91</v>
      </c>
      <c r="H50" s="9">
        <f t="shared" si="7"/>
        <v>116.96710872000001</v>
      </c>
    </row>
    <row r="51" spans="3:9" x14ac:dyDescent="0.25">
      <c r="C51" t="s">
        <v>82</v>
      </c>
      <c r="D51" s="1">
        <f t="shared" si="6"/>
        <v>1.87</v>
      </c>
      <c r="E51">
        <v>1</v>
      </c>
      <c r="F51">
        <v>19.16</v>
      </c>
      <c r="G51">
        <f t="shared" si="8"/>
        <v>19.16</v>
      </c>
      <c r="H51" s="9">
        <f t="shared" si="7"/>
        <v>112.56101472</v>
      </c>
    </row>
    <row r="52" spans="3:9" x14ac:dyDescent="0.25">
      <c r="C52" t="s">
        <v>95</v>
      </c>
      <c r="D52" s="1">
        <f t="shared" si="6"/>
        <v>1.25</v>
      </c>
      <c r="E52" s="1">
        <v>-16.440000000000001</v>
      </c>
      <c r="F52" s="1">
        <v>2</v>
      </c>
      <c r="G52" s="1"/>
      <c r="H52" s="1">
        <f>+D52*E52*F52</f>
        <v>-41.1</v>
      </c>
    </row>
    <row r="53" spans="3:9" x14ac:dyDescent="0.25">
      <c r="H53" s="12">
        <f>SUM(H42:H52)</f>
        <v>1196.57667408</v>
      </c>
      <c r="I53" s="11" t="s">
        <v>48</v>
      </c>
    </row>
    <row r="54" spans="3:9" x14ac:dyDescent="0.25">
      <c r="C54" s="6" t="s">
        <v>89</v>
      </c>
    </row>
    <row r="55" spans="3:9" x14ac:dyDescent="0.25">
      <c r="C55" t="s">
        <v>90</v>
      </c>
      <c r="D55" s="1">
        <v>0.12</v>
      </c>
      <c r="E55" s="1">
        <f>(+G42+G43)/2</f>
        <v>49.129999999999995</v>
      </c>
      <c r="F55">
        <v>1</v>
      </c>
      <c r="G55" s="9">
        <f>+D55*E55*F55</f>
        <v>5.8955999999999991</v>
      </c>
    </row>
    <row r="56" spans="3:9" x14ac:dyDescent="0.25">
      <c r="C56" t="s">
        <v>91</v>
      </c>
      <c r="D56" s="1">
        <v>0.12</v>
      </c>
      <c r="E56" s="1">
        <f t="shared" ref="E56:E59" si="9">(+G43+G44)/2</f>
        <v>46.46</v>
      </c>
      <c r="F56">
        <v>1</v>
      </c>
      <c r="G56" s="9">
        <f t="shared" ref="G56:G60" si="10">+D56*E56*F56</f>
        <v>5.5751999999999997</v>
      </c>
    </row>
    <row r="57" spans="3:9" x14ac:dyDescent="0.25">
      <c r="C57" t="s">
        <v>92</v>
      </c>
      <c r="D57" s="1">
        <v>0.12</v>
      </c>
      <c r="E57" s="1">
        <f t="shared" si="9"/>
        <v>43.79</v>
      </c>
      <c r="F57" s="6">
        <v>1</v>
      </c>
      <c r="G57" s="9">
        <f t="shared" si="10"/>
        <v>5.2547999999999995</v>
      </c>
      <c r="H57" s="6"/>
    </row>
    <row r="58" spans="3:9" x14ac:dyDescent="0.25">
      <c r="C58" t="s">
        <v>93</v>
      </c>
      <c r="D58" s="1">
        <v>0.12</v>
      </c>
      <c r="E58" s="1">
        <f t="shared" si="9"/>
        <v>41.209999999999994</v>
      </c>
      <c r="F58" s="6">
        <v>1</v>
      </c>
      <c r="G58" s="9">
        <f t="shared" si="10"/>
        <v>4.9451999999999989</v>
      </c>
    </row>
    <row r="59" spans="3:9" x14ac:dyDescent="0.25">
      <c r="C59" t="s">
        <v>94</v>
      </c>
      <c r="D59" s="1">
        <v>0.12</v>
      </c>
      <c r="E59" s="1">
        <f t="shared" si="9"/>
        <v>38.634999999999998</v>
      </c>
      <c r="F59" s="6">
        <v>1</v>
      </c>
      <c r="G59" s="9">
        <f t="shared" si="10"/>
        <v>4.6361999999999997</v>
      </c>
    </row>
    <row r="60" spans="3:9" x14ac:dyDescent="0.25">
      <c r="C60" t="s">
        <v>95</v>
      </c>
      <c r="D60" s="1">
        <v>0.12</v>
      </c>
      <c r="E60">
        <v>-16.440000000000001</v>
      </c>
      <c r="F60" s="6">
        <v>1</v>
      </c>
      <c r="G60" s="9">
        <f t="shared" si="10"/>
        <v>-1.9728000000000001</v>
      </c>
    </row>
    <row r="61" spans="3:9" x14ac:dyDescent="0.25">
      <c r="G61" s="20">
        <f>SUM(G55:G60)</f>
        <v>24.334199999999999</v>
      </c>
      <c r="H61" s="21" t="s">
        <v>48</v>
      </c>
    </row>
  </sheetData>
  <mergeCells count="3">
    <mergeCell ref="C25:H25"/>
    <mergeCell ref="C40:H40"/>
    <mergeCell ref="C1:H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30"/>
  <sheetViews>
    <sheetView showGridLines="0" topLeftCell="A19" zoomScale="160" zoomScaleNormal="160" workbookViewId="0">
      <selection activeCell="D28" sqref="D28"/>
    </sheetView>
  </sheetViews>
  <sheetFormatPr defaultRowHeight="15" x14ac:dyDescent="0.25"/>
  <cols>
    <col min="2" max="2" width="35.140625" bestFit="1" customWidth="1"/>
    <col min="3" max="3" width="9.5703125" bestFit="1" customWidth="1"/>
  </cols>
  <sheetData>
    <row r="4" spans="2:4" x14ac:dyDescent="0.25">
      <c r="B4" s="68"/>
      <c r="C4" s="68"/>
    </row>
    <row r="5" spans="2:4" ht="24.95" customHeight="1" x14ac:dyDescent="0.25">
      <c r="B5" s="69" t="s">
        <v>72</v>
      </c>
      <c r="C5" s="70"/>
      <c r="D5" s="71"/>
    </row>
    <row r="6" spans="2:4" ht="24.95" customHeight="1" x14ac:dyDescent="0.25">
      <c r="B6" s="22" t="s">
        <v>69</v>
      </c>
      <c r="C6" s="23">
        <f>+CONCRETO!D45</f>
        <v>18.916853212159999</v>
      </c>
      <c r="D6" s="24" t="s">
        <v>58</v>
      </c>
    </row>
    <row r="7" spans="2:4" ht="24.95" customHeight="1" x14ac:dyDescent="0.25">
      <c r="B7" s="25" t="s">
        <v>105</v>
      </c>
      <c r="C7" s="23">
        <f>+AÇO!C57</f>
        <v>416.17077066752</v>
      </c>
      <c r="D7" s="24" t="s">
        <v>62</v>
      </c>
    </row>
    <row r="8" spans="2:4" ht="24.95" customHeight="1" x14ac:dyDescent="0.25">
      <c r="B8" s="22" t="s">
        <v>70</v>
      </c>
      <c r="C8" s="23">
        <f>+FORMA!E43</f>
        <v>4.6460000000000008</v>
      </c>
      <c r="D8" s="24" t="s">
        <v>48</v>
      </c>
    </row>
    <row r="9" spans="2:4" ht="24.95" customHeight="1" x14ac:dyDescent="0.25">
      <c r="B9" s="22" t="s">
        <v>71</v>
      </c>
      <c r="C9" s="23">
        <v>26</v>
      </c>
      <c r="D9" s="24" t="s">
        <v>67</v>
      </c>
    </row>
    <row r="10" spans="2:4" ht="24.95" customHeight="1" x14ac:dyDescent="0.25">
      <c r="B10" s="22" t="s">
        <v>98</v>
      </c>
      <c r="C10" s="23">
        <v>334</v>
      </c>
      <c r="D10" s="24" t="s">
        <v>67</v>
      </c>
    </row>
    <row r="13" spans="2:4" ht="24.95" customHeight="1" x14ac:dyDescent="0.25">
      <c r="B13" s="72" t="s">
        <v>84</v>
      </c>
      <c r="C13" s="73"/>
      <c r="D13" s="74"/>
    </row>
    <row r="14" spans="2:4" ht="37.5" customHeight="1" x14ac:dyDescent="0.25">
      <c r="B14" s="33" t="s">
        <v>104</v>
      </c>
      <c r="C14" s="23">
        <f>+REVESTIMENTO!H38</f>
        <v>1099.1955599999999</v>
      </c>
      <c r="D14" s="24" t="s">
        <v>48</v>
      </c>
    </row>
    <row r="15" spans="2:4" ht="24.95" customHeight="1" x14ac:dyDescent="0.25">
      <c r="B15" s="33" t="s">
        <v>85</v>
      </c>
      <c r="C15" s="23">
        <f>+REVESTIMENTO!H53+REVESTIMENTO!G61</f>
        <v>1220.91087408</v>
      </c>
      <c r="D15" s="24" t="s">
        <v>48</v>
      </c>
    </row>
    <row r="16" spans="2:4" ht="48.75" customHeight="1" x14ac:dyDescent="0.25">
      <c r="B16" s="33" t="s">
        <v>103</v>
      </c>
      <c r="C16" s="23">
        <f>+C14</f>
        <v>1099.1955599999999</v>
      </c>
      <c r="D16" s="24" t="s">
        <v>48</v>
      </c>
    </row>
    <row r="17" spans="2:4" ht="24.95" customHeight="1" x14ac:dyDescent="0.25">
      <c r="B17" s="33" t="s">
        <v>86</v>
      </c>
      <c r="C17" s="23">
        <f>+C15</f>
        <v>1220.91087408</v>
      </c>
      <c r="D17" s="24" t="s">
        <v>48</v>
      </c>
    </row>
    <row r="18" spans="2:4" ht="53.25" customHeight="1" x14ac:dyDescent="0.25">
      <c r="B18" s="33" t="s">
        <v>102</v>
      </c>
      <c r="C18" s="23">
        <f>+C17+C16</f>
        <v>2320.1064340799999</v>
      </c>
      <c r="D18" s="24" t="s">
        <v>48</v>
      </c>
    </row>
    <row r="22" spans="2:4" ht="24.95" customHeight="1" x14ac:dyDescent="0.25">
      <c r="B22" s="69" t="s">
        <v>106</v>
      </c>
      <c r="C22" s="70"/>
      <c r="D22" s="71"/>
    </row>
    <row r="23" spans="2:4" ht="24.95" customHeight="1" x14ac:dyDescent="0.25">
      <c r="B23" s="22" t="s">
        <v>69</v>
      </c>
      <c r="C23" s="23">
        <f>+AÇO!V38</f>
        <v>9.2690000000000019</v>
      </c>
      <c r="D23" s="24" t="s">
        <v>58</v>
      </c>
    </row>
    <row r="24" spans="2:4" ht="24.95" customHeight="1" x14ac:dyDescent="0.25">
      <c r="B24" s="22" t="s">
        <v>107</v>
      </c>
      <c r="C24" s="23">
        <f>+CONCRETO!J36</f>
        <v>0.72150000000000003</v>
      </c>
      <c r="D24" s="24" t="s">
        <v>58</v>
      </c>
    </row>
    <row r="25" spans="2:4" ht="24.95" customHeight="1" x14ac:dyDescent="0.25">
      <c r="B25" s="22" t="s">
        <v>99</v>
      </c>
      <c r="C25" s="10">
        <f>+AÇO!T38</f>
        <v>456.26606000000004</v>
      </c>
      <c r="D25" s="39" t="s">
        <v>62</v>
      </c>
    </row>
    <row r="26" spans="2:4" ht="24.95" customHeight="1" x14ac:dyDescent="0.25">
      <c r="B26" s="22" t="s">
        <v>100</v>
      </c>
      <c r="C26" s="23">
        <f>+AÇO!U38</f>
        <v>60.72</v>
      </c>
      <c r="D26" s="24" t="s">
        <v>48</v>
      </c>
    </row>
    <row r="29" spans="2:4" x14ac:dyDescent="0.25">
      <c r="C29" s="9">
        <f>+C23+C6</f>
        <v>28.185853212160001</v>
      </c>
    </row>
    <row r="30" spans="2:4" x14ac:dyDescent="0.25">
      <c r="C30" s="9">
        <f>+C26+C8</f>
        <v>65.366</v>
      </c>
    </row>
  </sheetData>
  <mergeCells count="4">
    <mergeCell ref="B4:C4"/>
    <mergeCell ref="B5:D5"/>
    <mergeCell ref="B13:D13"/>
    <mergeCell ref="B22:D2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"/>
  <sheetViews>
    <sheetView showGridLines="0" workbookViewId="0">
      <selection activeCell="J11" sqref="J11"/>
    </sheetView>
  </sheetViews>
  <sheetFormatPr defaultRowHeight="15" x14ac:dyDescent="0.25"/>
  <cols>
    <col min="6" max="6" width="11.42578125" customWidth="1"/>
    <col min="8" max="8" width="0" hidden="1" customWidth="1"/>
    <col min="9" max="9" width="13.28515625" customWidth="1"/>
    <col min="10" max="11" width="13.85546875" customWidth="1"/>
  </cols>
  <sheetData>
    <row r="2" spans="2:11" ht="69.75" customHeight="1" x14ac:dyDescent="0.25">
      <c r="B2" s="16" t="s">
        <v>0</v>
      </c>
      <c r="C2" s="16" t="s">
        <v>20</v>
      </c>
      <c r="D2" s="16" t="s">
        <v>17</v>
      </c>
      <c r="E2" s="16" t="s">
        <v>26</v>
      </c>
      <c r="F2" s="16" t="s">
        <v>23</v>
      </c>
      <c r="G2" s="16" t="s">
        <v>22</v>
      </c>
      <c r="H2" s="17" t="s">
        <v>18</v>
      </c>
      <c r="I2" s="16" t="s">
        <v>19</v>
      </c>
      <c r="J2" s="16" t="s">
        <v>53</v>
      </c>
      <c r="K2" s="30" t="s">
        <v>101</v>
      </c>
    </row>
    <row r="3" spans="2:11" ht="24.95" customHeight="1" x14ac:dyDescent="0.25">
      <c r="B3" s="2" t="s">
        <v>1</v>
      </c>
      <c r="C3" s="2" t="s">
        <v>21</v>
      </c>
      <c r="D3" s="3">
        <v>12</v>
      </c>
      <c r="E3" s="31">
        <v>10</v>
      </c>
      <c r="F3" s="31">
        <v>1.3</v>
      </c>
      <c r="G3" s="31">
        <f>+F3*E3</f>
        <v>13</v>
      </c>
      <c r="H3" s="32">
        <v>0.61699999999999999</v>
      </c>
      <c r="I3" s="31">
        <f>+G3*H3</f>
        <v>8.0210000000000008</v>
      </c>
      <c r="J3" s="55">
        <f>2.4*3</f>
        <v>7.1999999999999993</v>
      </c>
      <c r="K3" s="55">
        <f>2.4*3*0.07</f>
        <v>0.504</v>
      </c>
    </row>
    <row r="4" spans="2:11" ht="24.95" customHeight="1" x14ac:dyDescent="0.25">
      <c r="B4" s="2" t="s">
        <v>2</v>
      </c>
      <c r="C4" s="3" t="s">
        <v>24</v>
      </c>
      <c r="D4" s="31">
        <v>12</v>
      </c>
      <c r="E4" s="31">
        <v>10</v>
      </c>
      <c r="F4" s="31">
        <v>2.95</v>
      </c>
      <c r="G4" s="31">
        <f t="shared" ref="G4:G5" si="0">+F4*E4</f>
        <v>29.5</v>
      </c>
      <c r="H4" s="32">
        <v>0.61699999999999999</v>
      </c>
      <c r="I4" s="31">
        <f t="shared" ref="I4:I5" si="1">+G4*H4</f>
        <v>18.201499999999999</v>
      </c>
      <c r="J4" s="75"/>
      <c r="K4" s="75"/>
    </row>
    <row r="5" spans="2:11" ht="24.95" customHeight="1" x14ac:dyDescent="0.25">
      <c r="B5" s="2" t="s">
        <v>3</v>
      </c>
      <c r="C5" s="3" t="s">
        <v>24</v>
      </c>
      <c r="D5" s="31">
        <v>20</v>
      </c>
      <c r="E5" s="31">
        <v>6.3</v>
      </c>
      <c r="F5" s="31">
        <v>0.4</v>
      </c>
      <c r="G5" s="31">
        <f t="shared" si="0"/>
        <v>2.52</v>
      </c>
      <c r="H5" s="32">
        <v>0.245</v>
      </c>
      <c r="I5" s="31">
        <f t="shared" si="1"/>
        <v>0.61739999999999995</v>
      </c>
      <c r="J5" s="75"/>
      <c r="K5" s="75"/>
    </row>
    <row r="6" spans="2:11" ht="24.95" customHeight="1" x14ac:dyDescent="0.25">
      <c r="G6" s="4" t="s">
        <v>54</v>
      </c>
      <c r="I6" s="29">
        <f>SUM(I3:I5)</f>
        <v>26.8399</v>
      </c>
      <c r="J6" s="76"/>
      <c r="K6" s="76"/>
    </row>
    <row r="7" spans="2:11" ht="22.5" customHeight="1" x14ac:dyDescent="0.25"/>
  </sheetData>
  <mergeCells count="2">
    <mergeCell ref="J3:J6"/>
    <mergeCell ref="K3:K6"/>
  </mergeCells>
  <pageMargins left="0.511811024" right="0.511811024" top="0.78740157499999996" bottom="0.78740157499999996" header="0.31496062000000002" footer="0.31496062000000002"/>
  <pageSetup paperSize="198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AÇO</vt:lpstr>
      <vt:lpstr>FORMA</vt:lpstr>
      <vt:lpstr>CONCRETO</vt:lpstr>
      <vt:lpstr>REVESTIMENTO</vt:lpstr>
      <vt:lpstr>RESUMO</vt:lpstr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2020-08-17T18:08:24Z</dcterms:created>
  <dcterms:modified xsi:type="dcterms:W3CDTF">2020-10-29T22:10:26Z</dcterms:modified>
</cp:coreProperties>
</file>